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5576" windowHeight="7656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Детализация!$A$2:$I$65</definedName>
    <definedName name="_xlnm._FilterDatabase" localSheetId="1" hidden="1">'Прогноз прил 3'!$A$9:$I$134</definedName>
    <definedName name="Excel_BuiltIn_Print_Area" localSheetId="1">'Прогноз прил 3'!$A$1:$I$118</definedName>
    <definedName name="_xlnm.Print_Titles" localSheetId="1">'Прогноз прил 3'!$7:$9</definedName>
    <definedName name="_xlnm.Print_Area" localSheetId="0">Детализация!$A$1:$H$72</definedName>
    <definedName name="_xlnm.Print_Area" localSheetId="2">'капитальные затраты'!$A$1:$G$20</definedName>
    <definedName name="_xlnm.Print_Area" localSheetId="1">'Прогноз прил 3'!$A$1:$I$138</definedName>
  </definedNames>
  <calcPr calcId="144525" calcOnSave="0"/>
</workbook>
</file>

<file path=xl/calcChain.xml><?xml version="1.0" encoding="utf-8"?>
<calcChain xmlns="http://schemas.openxmlformats.org/spreadsheetml/2006/main">
  <c r="I64" i="2" l="1"/>
  <c r="D133" i="2" l="1"/>
  <c r="I133" i="2" s="1"/>
  <c r="I132" i="2"/>
  <c r="H130" i="2"/>
  <c r="G130" i="2"/>
  <c r="F130" i="2"/>
  <c r="E130" i="2"/>
  <c r="D130" i="2"/>
  <c r="H127" i="2"/>
  <c r="H126" i="2" s="1"/>
  <c r="H125" i="2" s="1"/>
  <c r="G127" i="2"/>
  <c r="G115" i="2" s="1"/>
  <c r="G114" i="2" s="1"/>
  <c r="F127" i="2"/>
  <c r="F126" i="2" s="1"/>
  <c r="F125" i="2" s="1"/>
  <c r="E127" i="2"/>
  <c r="E126" i="2" s="1"/>
  <c r="E125" i="2" s="1"/>
  <c r="D127" i="2"/>
  <c r="H124" i="2"/>
  <c r="H117" i="2" s="1"/>
  <c r="G124" i="2"/>
  <c r="G117" i="2" s="1"/>
  <c r="F124" i="2"/>
  <c r="E124" i="2"/>
  <c r="E117" i="2" s="1"/>
  <c r="D124" i="2"/>
  <c r="D117" i="2" s="1"/>
  <c r="E122" i="2"/>
  <c r="E121" i="2" s="1"/>
  <c r="D122" i="2"/>
  <c r="H119" i="2"/>
  <c r="G119" i="2"/>
  <c r="F119" i="2"/>
  <c r="E119" i="2"/>
  <c r="D119" i="2"/>
  <c r="H118" i="2"/>
  <c r="G118" i="2"/>
  <c r="F118" i="2"/>
  <c r="E118" i="2"/>
  <c r="F117" i="2"/>
  <c r="H111" i="2"/>
  <c r="H110" i="2" s="1"/>
  <c r="G111" i="2"/>
  <c r="F111" i="2"/>
  <c r="F110" i="2" s="1"/>
  <c r="E111" i="2"/>
  <c r="E110" i="2" s="1"/>
  <c r="D111" i="2"/>
  <c r="D110" i="2" s="1"/>
  <c r="G110" i="2"/>
  <c r="H108" i="2"/>
  <c r="H107" i="2" s="1"/>
  <c r="G108" i="2"/>
  <c r="G107" i="2" s="1"/>
  <c r="F108" i="2"/>
  <c r="F107" i="2" s="1"/>
  <c r="E108" i="2"/>
  <c r="E107" i="2" s="1"/>
  <c r="D108" i="2"/>
  <c r="D107" i="2" s="1"/>
  <c r="H106" i="2"/>
  <c r="G106" i="2"/>
  <c r="F106" i="2"/>
  <c r="E106" i="2"/>
  <c r="D106" i="2"/>
  <c r="F95" i="2"/>
  <c r="E95" i="2"/>
  <c r="D95" i="2"/>
  <c r="H94" i="2"/>
  <c r="G94" i="2"/>
  <c r="F94" i="2"/>
  <c r="E94" i="2"/>
  <c r="D94" i="2"/>
  <c r="H92" i="2"/>
  <c r="H91" i="2" s="1"/>
  <c r="G92" i="2"/>
  <c r="G91" i="2" s="1"/>
  <c r="F92" i="2"/>
  <c r="F91" i="2" s="1"/>
  <c r="E92" i="2"/>
  <c r="E91" i="2" s="1"/>
  <c r="D92" i="2"/>
  <c r="G89" i="2"/>
  <c r="G88" i="2" s="1"/>
  <c r="F89" i="2"/>
  <c r="F32" i="2" s="1"/>
  <c r="F12" i="2" s="1"/>
  <c r="E89" i="2"/>
  <c r="E32" i="2" s="1"/>
  <c r="E12" i="2" s="1"/>
  <c r="D89" i="2"/>
  <c r="H88" i="2"/>
  <c r="F88" i="2"/>
  <c r="H86" i="2"/>
  <c r="G86" i="2"/>
  <c r="F86" i="2"/>
  <c r="D86" i="2"/>
  <c r="H84" i="2"/>
  <c r="H82" i="2" s="1"/>
  <c r="G84" i="2"/>
  <c r="F84" i="2"/>
  <c r="F82" i="2" s="1"/>
  <c r="D84" i="2"/>
  <c r="F83" i="2"/>
  <c r="F80" i="2" s="1"/>
  <c r="E82" i="2"/>
  <c r="D82" i="2"/>
  <c r="E80" i="2"/>
  <c r="E79" i="2" s="1"/>
  <c r="D80" i="2"/>
  <c r="D79" i="2" s="1"/>
  <c r="E75" i="2"/>
  <c r="E74" i="2" s="1"/>
  <c r="H73" i="2"/>
  <c r="G73" i="2"/>
  <c r="D73" i="2"/>
  <c r="H71" i="2"/>
  <c r="H70" i="2" s="1"/>
  <c r="G71" i="2"/>
  <c r="G40" i="2" s="1"/>
  <c r="D71" i="2"/>
  <c r="D70" i="2" s="1"/>
  <c r="F34" i="2"/>
  <c r="F14" i="2" s="1"/>
  <c r="E73" i="2"/>
  <c r="H67" i="2"/>
  <c r="G67" i="2"/>
  <c r="D67" i="2"/>
  <c r="F66" i="2"/>
  <c r="E66" i="2"/>
  <c r="D64" i="2"/>
  <c r="H63" i="2"/>
  <c r="G63" i="2"/>
  <c r="G62" i="2" s="1"/>
  <c r="F63" i="2"/>
  <c r="F62" i="2" s="1"/>
  <c r="E63" i="2"/>
  <c r="E62" i="2" s="1"/>
  <c r="H62" i="2"/>
  <c r="H61" i="2"/>
  <c r="H43" i="2" s="1"/>
  <c r="G61" i="2"/>
  <c r="G43" i="2" s="1"/>
  <c r="F61" i="2"/>
  <c r="E61" i="2"/>
  <c r="H60" i="2"/>
  <c r="H42" i="2" s="1"/>
  <c r="H23" i="2" s="1"/>
  <c r="G60" i="2"/>
  <c r="G42" i="2" s="1"/>
  <c r="G23" i="2" s="1"/>
  <c r="F60" i="2"/>
  <c r="F42" i="2" s="1"/>
  <c r="F23" i="2" s="1"/>
  <c r="E60" i="2"/>
  <c r="E42" i="2" s="1"/>
  <c r="E23" i="2" s="1"/>
  <c r="D60" i="2"/>
  <c r="D42" i="2" s="1"/>
  <c r="D23" i="2" s="1"/>
  <c r="H58" i="2"/>
  <c r="H57" i="2" s="1"/>
  <c r="G58" i="2"/>
  <c r="G57" i="2" s="1"/>
  <c r="F58" i="2"/>
  <c r="F57" i="2" s="1"/>
  <c r="E58" i="2"/>
  <c r="E57" i="2" s="1"/>
  <c r="D58" i="2"/>
  <c r="H54" i="2"/>
  <c r="H53" i="2" s="1"/>
  <c r="H52" i="2" s="1"/>
  <c r="G54" i="2"/>
  <c r="F54" i="2"/>
  <c r="F53" i="2" s="1"/>
  <c r="F52" i="2" s="1"/>
  <c r="E54" i="2"/>
  <c r="H50" i="2"/>
  <c r="H49" i="2" s="1"/>
  <c r="H48" i="2" s="1"/>
  <c r="G50" i="2"/>
  <c r="G39" i="2" s="1"/>
  <c r="G19" i="2" s="1"/>
  <c r="F50" i="2"/>
  <c r="F49" i="2" s="1"/>
  <c r="F48" i="2" s="1"/>
  <c r="E50" i="2"/>
  <c r="E49" i="2" s="1"/>
  <c r="E48" i="2" s="1"/>
  <c r="D50" i="2"/>
  <c r="H46" i="2"/>
  <c r="H45" i="2" s="1"/>
  <c r="H44" i="2" s="1"/>
  <c r="G46" i="2"/>
  <c r="G45" i="2" s="1"/>
  <c r="G44" i="2" s="1"/>
  <c r="F46" i="2"/>
  <c r="F45" i="2" s="1"/>
  <c r="F44" i="2" s="1"/>
  <c r="E46" i="2"/>
  <c r="E45" i="2" s="1"/>
  <c r="E44" i="2" s="1"/>
  <c r="H34" i="2"/>
  <c r="H14" i="2" s="1"/>
  <c r="G34" i="2"/>
  <c r="G14" i="2" s="1"/>
  <c r="D34" i="2"/>
  <c r="D14" i="2" s="1"/>
  <c r="H32" i="2"/>
  <c r="H12" i="2" s="1"/>
  <c r="I25" i="2"/>
  <c r="I21" i="2"/>
  <c r="D49" i="2" l="1"/>
  <c r="D48" i="2" s="1"/>
  <c r="I50" i="2"/>
  <c r="I122" i="2"/>
  <c r="D57" i="2"/>
  <c r="I57" i="2" s="1"/>
  <c r="I58" i="2"/>
  <c r="D126" i="2"/>
  <c r="D125" i="2" s="1"/>
  <c r="I127" i="2"/>
  <c r="I92" i="2"/>
  <c r="H115" i="2"/>
  <c r="H114" i="2" s="1"/>
  <c r="H113" i="2" s="1"/>
  <c r="E88" i="2"/>
  <c r="E31" i="2" s="1"/>
  <c r="F39" i="2"/>
  <c r="F19" i="2" s="1"/>
  <c r="D39" i="2"/>
  <c r="D19" i="2" s="1"/>
  <c r="E39" i="2"/>
  <c r="E19" i="2" s="1"/>
  <c r="E34" i="2"/>
  <c r="E14" i="2" s="1"/>
  <c r="E11" i="2" s="1"/>
  <c r="G126" i="2"/>
  <c r="G125" i="2" s="1"/>
  <c r="H39" i="2"/>
  <c r="H19" i="2" s="1"/>
  <c r="F100" i="2"/>
  <c r="D20" i="2"/>
  <c r="H87" i="2"/>
  <c r="E41" i="2"/>
  <c r="E22" i="2" s="1"/>
  <c r="G32" i="2"/>
  <c r="G12" i="2" s="1"/>
  <c r="G11" i="2" s="1"/>
  <c r="D118" i="2"/>
  <c r="I118" i="2" s="1"/>
  <c r="H83" i="2"/>
  <c r="H80" i="2" s="1"/>
  <c r="H37" i="2" s="1"/>
  <c r="H31" i="2"/>
  <c r="D78" i="2"/>
  <c r="E37" i="2"/>
  <c r="D100" i="2"/>
  <c r="G49" i="2"/>
  <c r="G48" i="2" s="1"/>
  <c r="G70" i="2"/>
  <c r="G66" i="2" s="1"/>
  <c r="F11" i="2"/>
  <c r="G38" i="2"/>
  <c r="G18" i="2" s="1"/>
  <c r="E56" i="2"/>
  <c r="E71" i="2"/>
  <c r="E78" i="2"/>
  <c r="F115" i="2"/>
  <c r="F114" i="2" s="1"/>
  <c r="F113" i="2" s="1"/>
  <c r="E120" i="2"/>
  <c r="H11" i="2"/>
  <c r="F67" i="2"/>
  <c r="E38" i="2"/>
  <c r="E18" i="2" s="1"/>
  <c r="H40" i="2"/>
  <c r="H20" i="2" s="1"/>
  <c r="I69" i="2"/>
  <c r="H41" i="2"/>
  <c r="H22" i="2" s="1"/>
  <c r="G100" i="2"/>
  <c r="G24" i="2" s="1"/>
  <c r="F43" i="2"/>
  <c r="E43" i="2"/>
  <c r="I110" i="2"/>
  <c r="I130" i="2"/>
  <c r="H38" i="2"/>
  <c r="H18" i="2" s="1"/>
  <c r="H56" i="2"/>
  <c r="I106" i="2"/>
  <c r="D129" i="2"/>
  <c r="I129" i="2" s="1"/>
  <c r="I89" i="2"/>
  <c r="I94" i="2"/>
  <c r="F38" i="2"/>
  <c r="F18" i="2" s="1"/>
  <c r="D41" i="2"/>
  <c r="D22" i="2" s="1"/>
  <c r="H66" i="2"/>
  <c r="I108" i="2"/>
  <c r="I111" i="2"/>
  <c r="E53" i="2"/>
  <c r="E52" i="2" s="1"/>
  <c r="E100" i="2"/>
  <c r="D115" i="2"/>
  <c r="D121" i="2"/>
  <c r="G56" i="2"/>
  <c r="H100" i="2"/>
  <c r="I107" i="2"/>
  <c r="D56" i="2"/>
  <c r="D66" i="2"/>
  <c r="F79" i="2"/>
  <c r="F37" i="2"/>
  <c r="G83" i="2"/>
  <c r="G80" i="2" s="1"/>
  <c r="G79" i="2" s="1"/>
  <c r="G78" i="2" s="1"/>
  <c r="G82" i="2"/>
  <c r="G41" i="2" s="1"/>
  <c r="G22" i="2" s="1"/>
  <c r="I117" i="2"/>
  <c r="I124" i="2"/>
  <c r="G53" i="2"/>
  <c r="G52" i="2" s="1"/>
  <c r="F56" i="2"/>
  <c r="D63" i="2"/>
  <c r="F87" i="2"/>
  <c r="F31" i="2"/>
  <c r="I95" i="2"/>
  <c r="D43" i="2"/>
  <c r="G113" i="2"/>
  <c r="D88" i="2"/>
  <c r="D32" i="2"/>
  <c r="I32" i="2" s="1"/>
  <c r="D91" i="2"/>
  <c r="I91" i="2" s="1"/>
  <c r="I60" i="2"/>
  <c r="I61" i="2"/>
  <c r="I84" i="2"/>
  <c r="I86" i="2"/>
  <c r="G87" i="2"/>
  <c r="G31" i="2"/>
  <c r="E67" i="2"/>
  <c r="D83" i="2"/>
  <c r="E115" i="2"/>
  <c r="E114" i="2" s="1"/>
  <c r="E113" i="2" s="1"/>
  <c r="E70" i="2"/>
  <c r="E40" i="2" l="1"/>
  <c r="E20" i="2" s="1"/>
  <c r="I125" i="2"/>
  <c r="F73" i="2"/>
  <c r="I73" i="2" s="1"/>
  <c r="F78" i="2"/>
  <c r="F71" i="2" s="1"/>
  <c r="I71" i="2" s="1"/>
  <c r="I49" i="2"/>
  <c r="I80" i="2"/>
  <c r="D114" i="2"/>
  <c r="I114" i="2" s="1"/>
  <c r="I113" i="2" s="1"/>
  <c r="I115" i="2"/>
  <c r="E87" i="2"/>
  <c r="H79" i="2"/>
  <c r="H78" i="2" s="1"/>
  <c r="I126" i="2"/>
  <c r="I34" i="2"/>
  <c r="I39" i="2"/>
  <c r="I19" i="2"/>
  <c r="G37" i="2"/>
  <c r="I14" i="2"/>
  <c r="D24" i="2"/>
  <c r="F24" i="2"/>
  <c r="I100" i="2"/>
  <c r="I48" i="2"/>
  <c r="H24" i="2"/>
  <c r="I67" i="2"/>
  <c r="I43" i="2"/>
  <c r="E24" i="2"/>
  <c r="I83" i="2"/>
  <c r="I121" i="2"/>
  <c r="D120" i="2"/>
  <c r="I120" i="2" s="1"/>
  <c r="D12" i="2"/>
  <c r="I12" i="2" s="1"/>
  <c r="I88" i="2"/>
  <c r="D31" i="2"/>
  <c r="D87" i="2"/>
  <c r="I82" i="2"/>
  <c r="I42" i="2"/>
  <c r="I23" i="2" s="1"/>
  <c r="I56" i="2"/>
  <c r="H35" i="2"/>
  <c r="H30" i="2" s="1"/>
  <c r="I63" i="2"/>
  <c r="D62" i="2"/>
  <c r="I62" i="2" s="1"/>
  <c r="I66" i="2"/>
  <c r="I134" i="2"/>
  <c r="I119" i="2" s="1"/>
  <c r="E35" i="2" l="1"/>
  <c r="E30" i="2" s="1"/>
  <c r="F41" i="2"/>
  <c r="F22" i="2" s="1"/>
  <c r="I22" i="2" s="1"/>
  <c r="D113" i="2"/>
  <c r="I79" i="2"/>
  <c r="I78" i="2"/>
  <c r="F40" i="2"/>
  <c r="F70" i="2"/>
  <c r="I70" i="2" s="1"/>
  <c r="I87" i="2"/>
  <c r="G35" i="2"/>
  <c r="G30" i="2" s="1"/>
  <c r="I24" i="2"/>
  <c r="I31" i="2"/>
  <c r="D11" i="2"/>
  <c r="I11" i="2" s="1"/>
  <c r="I41" i="2" l="1"/>
  <c r="F20" i="2"/>
  <c r="I40" i="2"/>
  <c r="F35" i="2"/>
  <c r="F30" i="2" s="1"/>
  <c r="E14" i="1"/>
  <c r="E13" i="1"/>
  <c r="I20" i="2" l="1"/>
  <c r="G11" i="5"/>
  <c r="F11" i="5"/>
  <c r="E11" i="5"/>
  <c r="G3" i="3"/>
  <c r="F3" i="3"/>
  <c r="E3" i="3"/>
  <c r="D15" i="1" l="1"/>
  <c r="D46" i="2" s="1"/>
  <c r="I46" i="2" s="1"/>
  <c r="D62" i="1"/>
  <c r="D28" i="2" s="1"/>
  <c r="D18" i="1"/>
  <c r="D54" i="2" s="1"/>
  <c r="D45" i="2" l="1"/>
  <c r="D38" i="2"/>
  <c r="D27" i="2"/>
  <c r="I54" i="2"/>
  <c r="D53" i="2"/>
  <c r="D37" i="2"/>
  <c r="I37" i="2" s="1"/>
  <c r="E20" i="1"/>
  <c r="F20" i="1"/>
  <c r="G20" i="1"/>
  <c r="F31" i="1"/>
  <c r="G31" i="1"/>
  <c r="H31" i="1"/>
  <c r="E31" i="1"/>
  <c r="D35" i="2" l="1"/>
  <c r="D26" i="2"/>
  <c r="D52" i="2"/>
  <c r="I52" i="2" s="1"/>
  <c r="I53" i="2"/>
  <c r="D18" i="2"/>
  <c r="I18" i="2" s="1"/>
  <c r="I38" i="2"/>
  <c r="D44" i="2"/>
  <c r="I44" i="2" s="1"/>
  <c r="I45" i="2"/>
  <c r="H40" i="1"/>
  <c r="H105" i="2" s="1"/>
  <c r="H103" i="2" s="1"/>
  <c r="G40" i="1"/>
  <c r="G105" i="2" s="1"/>
  <c r="G103" i="2" s="1"/>
  <c r="F40" i="1"/>
  <c r="F105" i="2" s="1"/>
  <c r="F103" i="2" s="1"/>
  <c r="E40" i="1"/>
  <c r="E105" i="2" s="1"/>
  <c r="E103" i="2" s="1"/>
  <c r="H98" i="2" l="1"/>
  <c r="H102" i="2"/>
  <c r="E98" i="2"/>
  <c r="E102" i="2"/>
  <c r="F98" i="2"/>
  <c r="F102" i="2"/>
  <c r="G102" i="2"/>
  <c r="G98" i="2"/>
  <c r="D30" i="2"/>
  <c r="I35" i="2"/>
  <c r="I30" i="2" s="1"/>
  <c r="D40" i="1"/>
  <c r="D105" i="2" s="1"/>
  <c r="D20" i="1"/>
  <c r="I105" i="2" l="1"/>
  <c r="D103" i="2"/>
  <c r="E97" i="2"/>
  <c r="E96" i="2" s="1"/>
  <c r="F97" i="2"/>
  <c r="F96" i="2" s="1"/>
  <c r="G97" i="2"/>
  <c r="G96" i="2" s="1"/>
  <c r="H97" i="2"/>
  <c r="H96" i="2" s="1"/>
  <c r="D11" i="1"/>
  <c r="D13" i="1"/>
  <c r="I103" i="2" l="1"/>
  <c r="D98" i="2"/>
  <c r="D102" i="2"/>
  <c r="I102" i="2" s="1"/>
  <c r="E11" i="1"/>
  <c r="D97" i="2" l="1"/>
  <c r="I98" i="2"/>
  <c r="D17" i="2"/>
  <c r="D14" i="1"/>
  <c r="D15" i="2" l="1"/>
  <c r="I97" i="2"/>
  <c r="D96" i="2"/>
  <c r="I96" i="2" s="1"/>
  <c r="E52" i="1"/>
  <c r="F52" i="1"/>
  <c r="G52" i="1"/>
  <c r="H52" i="1"/>
  <c r="D52" i="1"/>
  <c r="E53" i="1"/>
  <c r="F53" i="1"/>
  <c r="G53" i="1"/>
  <c r="H53" i="1"/>
  <c r="D53" i="1"/>
  <c r="E54" i="1"/>
  <c r="E7" i="1" s="1"/>
  <c r="F54" i="1"/>
  <c r="F7" i="1" s="1"/>
  <c r="G54" i="1"/>
  <c r="G7" i="1" s="1"/>
  <c r="H54" i="1"/>
  <c r="H7" i="1" s="1"/>
  <c r="D54" i="1"/>
  <c r="D7" i="1" s="1"/>
  <c r="E55" i="1"/>
  <c r="F55" i="1"/>
  <c r="G55" i="1"/>
  <c r="H55" i="1"/>
  <c r="D55" i="1"/>
  <c r="E56" i="1"/>
  <c r="F56" i="1"/>
  <c r="G56" i="1"/>
  <c r="H56" i="1"/>
  <c r="D56" i="1"/>
  <c r="D10" i="2" l="1"/>
  <c r="D11" i="5"/>
  <c r="D3" i="3"/>
  <c r="H51" i="1"/>
  <c r="F51" i="1"/>
  <c r="G51" i="1"/>
  <c r="E51" i="1"/>
  <c r="D31" i="1"/>
  <c r="H14" i="1" l="1"/>
  <c r="F11" i="1"/>
  <c r="G11" i="1"/>
  <c r="H11" i="1"/>
  <c r="D13" i="3"/>
  <c r="E13" i="3"/>
  <c r="D10" i="1"/>
  <c r="D4" i="1" s="1"/>
  <c r="E10" i="1"/>
  <c r="E4" i="1" s="1"/>
  <c r="F10" i="1"/>
  <c r="F4" i="1" s="1"/>
  <c r="G10" i="1"/>
  <c r="G4" i="1" s="1"/>
  <c r="H10" i="1"/>
  <c r="H4" i="1" s="1"/>
  <c r="D12" i="1"/>
  <c r="E12" i="1"/>
  <c r="E6" i="1" s="1"/>
  <c r="F12" i="1"/>
  <c r="F6" i="1" s="1"/>
  <c r="G12" i="1"/>
  <c r="G6" i="1" s="1"/>
  <c r="H12" i="1"/>
  <c r="H6" i="1" s="1"/>
  <c r="D24" i="1"/>
  <c r="E24" i="1"/>
  <c r="F24" i="1"/>
  <c r="G24" i="1"/>
  <c r="H24" i="1"/>
  <c r="D28" i="1"/>
  <c r="E28" i="1"/>
  <c r="F28" i="1"/>
  <c r="G28" i="1"/>
  <c r="H28" i="1"/>
  <c r="H37" i="1"/>
  <c r="D41" i="1"/>
  <c r="D39" i="1" s="1"/>
  <c r="E41" i="1"/>
  <c r="F41" i="1"/>
  <c r="F39" i="1" s="1"/>
  <c r="G41" i="1"/>
  <c r="G39" i="1" s="1"/>
  <c r="H41" i="1"/>
  <c r="H39" i="1" s="1"/>
  <c r="D46" i="1"/>
  <c r="D45" i="1" s="1"/>
  <c r="E46" i="1"/>
  <c r="E45" i="1" s="1"/>
  <c r="F46" i="1"/>
  <c r="F45" i="1" s="1"/>
  <c r="G46" i="1"/>
  <c r="G45" i="1" s="1"/>
  <c r="H46" i="1"/>
  <c r="H45" i="1" s="1"/>
  <c r="D51" i="1"/>
  <c r="E62" i="1"/>
  <c r="E28" i="2" s="1"/>
  <c r="F62" i="1"/>
  <c r="F28" i="2" s="1"/>
  <c r="G62" i="1"/>
  <c r="G28" i="2" s="1"/>
  <c r="H62" i="1"/>
  <c r="H28" i="2" s="1"/>
  <c r="E12" i="5"/>
  <c r="F37" i="1"/>
  <c r="F19" i="3"/>
  <c r="G37" i="1"/>
  <c r="E37" i="1"/>
  <c r="E5" i="1" s="1"/>
  <c r="D37" i="1"/>
  <c r="E39" i="1"/>
  <c r="I28" i="2" l="1"/>
  <c r="F27" i="2"/>
  <c r="F26" i="2" s="1"/>
  <c r="F17" i="2"/>
  <c r="F15" i="2" s="1"/>
  <c r="F10" i="2" s="1"/>
  <c r="E27" i="2"/>
  <c r="E17" i="2"/>
  <c r="H27" i="2"/>
  <c r="H26" i="2" s="1"/>
  <c r="H17" i="2"/>
  <c r="H15" i="2" s="1"/>
  <c r="H10" i="2" s="1"/>
  <c r="G27" i="2"/>
  <c r="G26" i="2" s="1"/>
  <c r="G17" i="2"/>
  <c r="G15" i="2" s="1"/>
  <c r="G10" i="2" s="1"/>
  <c r="F14" i="3"/>
  <c r="E38" i="1"/>
  <c r="E8" i="1" s="1"/>
  <c r="E3" i="1" s="1"/>
  <c r="G5" i="1"/>
  <c r="F5" i="1"/>
  <c r="H5" i="1"/>
  <c r="D14" i="3"/>
  <c r="D6" i="1"/>
  <c r="D9" i="1"/>
  <c r="D5" i="1"/>
  <c r="G9" i="1"/>
  <c r="H9" i="1"/>
  <c r="E4" i="3"/>
  <c r="F9" i="1"/>
  <c r="G12" i="5"/>
  <c r="G4" i="3"/>
  <c r="G2" i="3" s="1"/>
  <c r="F4" i="3"/>
  <c r="F12" i="5"/>
  <c r="E9" i="5"/>
  <c r="E14" i="3"/>
  <c r="F38" i="1"/>
  <c r="E9" i="1"/>
  <c r="F13" i="3"/>
  <c r="G19" i="3"/>
  <c r="G38" i="1"/>
  <c r="H38" i="1"/>
  <c r="H36" i="1" s="1"/>
  <c r="D38" i="1"/>
  <c r="D8" i="1" s="1"/>
  <c r="E36" i="1"/>
  <c r="G13" i="3"/>
  <c r="C3" i="3"/>
  <c r="C11" i="5"/>
  <c r="D4" i="3"/>
  <c r="D2" i="3" s="1"/>
  <c r="D12" i="5"/>
  <c r="E19" i="3"/>
  <c r="E26" i="2" l="1"/>
  <c r="I26" i="2" s="1"/>
  <c r="I27" i="2"/>
  <c r="E15" i="2"/>
  <c r="I17" i="2"/>
  <c r="G14" i="3"/>
  <c r="C14" i="3"/>
  <c r="C13" i="3"/>
  <c r="B13" i="3" s="1"/>
  <c r="C18" i="3"/>
  <c r="D19" i="3"/>
  <c r="D18" i="3"/>
  <c r="E18" i="3"/>
  <c r="E17" i="3" s="1"/>
  <c r="F18" i="3"/>
  <c r="F17" i="3" s="1"/>
  <c r="G36" i="1"/>
  <c r="G8" i="1"/>
  <c r="G3" i="1" s="1"/>
  <c r="F36" i="1"/>
  <c r="F8" i="1"/>
  <c r="F3" i="1" s="1"/>
  <c r="H8" i="1"/>
  <c r="H3" i="1" s="1"/>
  <c r="E2" i="3"/>
  <c r="D3" i="1"/>
  <c r="G9" i="5"/>
  <c r="F12" i="3"/>
  <c r="F9" i="5"/>
  <c r="D9" i="5"/>
  <c r="D36" i="1"/>
  <c r="B11" i="5"/>
  <c r="B3" i="3"/>
  <c r="F2" i="3"/>
  <c r="G18" i="3"/>
  <c r="E10" i="2" l="1"/>
  <c r="I10" i="2" s="1"/>
  <c r="I15" i="2"/>
  <c r="C8" i="3"/>
  <c r="E8" i="3"/>
  <c r="B14" i="3"/>
  <c r="G12" i="3"/>
  <c r="F8" i="3"/>
  <c r="E12" i="3"/>
  <c r="C12" i="3"/>
  <c r="D12" i="3"/>
  <c r="D17" i="3"/>
  <c r="B18" i="3"/>
  <c r="G17" i="3"/>
  <c r="G8" i="3"/>
  <c r="D8" i="3"/>
  <c r="J30" i="2" l="1"/>
  <c r="C19" i="3"/>
  <c r="E9" i="3"/>
  <c r="E7" i="3" s="1"/>
  <c r="H8" i="3"/>
  <c r="F9" i="3"/>
  <c r="F7" i="3" s="1"/>
  <c r="B12" i="3"/>
  <c r="G9" i="3"/>
  <c r="G7" i="3" s="1"/>
  <c r="B8" i="3"/>
  <c r="D9" i="3"/>
  <c r="D7" i="3" s="1"/>
  <c r="B19" i="3" l="1"/>
  <c r="B17" i="3" s="1"/>
  <c r="C17" i="3"/>
  <c r="C12" i="5" l="1"/>
  <c r="C4" i="3" l="1"/>
  <c r="C2" i="3" s="1"/>
  <c r="C9" i="5"/>
  <c r="B12" i="5"/>
  <c r="B9" i="5" s="1"/>
  <c r="B2" i="3" l="1"/>
  <c r="H7" i="3" s="1"/>
  <c r="I7" i="3"/>
  <c r="J10" i="2"/>
  <c r="B4" i="3"/>
  <c r="C9" i="3" l="1"/>
  <c r="B9" i="3" s="1"/>
  <c r="B7" i="3" s="1"/>
  <c r="C7" i="3" l="1"/>
</calcChain>
</file>

<file path=xl/sharedStrings.xml><?xml version="1.0" encoding="utf-8"?>
<sst xmlns="http://schemas.openxmlformats.org/spreadsheetml/2006/main" count="375" uniqueCount="151">
  <si>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</si>
  <si>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</si>
  <si>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</si>
  <si>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</si>
  <si>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</si>
  <si>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</si>
  <si>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</si>
  <si>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</si>
  <si>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</si>
  <si>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</si>
  <si>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</si>
  <si>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</si>
  <si>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</si>
  <si>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</si>
  <si>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</si>
  <si>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</si>
  <si>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</si>
  <si>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</si>
  <si>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</si>
  <si>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</si>
  <si>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</si>
  <si>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</si>
  <si>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</si>
  <si>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</si>
  <si>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</si>
  <si>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</si>
  <si>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</si>
  <si>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</si>
  <si>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</si>
  <si>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</si>
  <si>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</si>
  <si>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</si>
  <si>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</si>
  <si>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</si>
  <si>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</si>
  <si>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</si>
  <si>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</si>
  <si>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</si>
  <si>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</si>
  <si>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</si>
  <si>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</si>
  <si>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</si>
  <si>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</si>
  <si>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</si>
  <si>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</si>
  <si>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</si>
  <si>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</si>
  <si>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</si>
  <si>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</si>
  <si>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</si>
  <si>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</si>
  <si>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</si>
  <si>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</si>
  <si>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</si>
  <si>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</si>
  <si>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</si>
  <si>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</si>
  <si>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</si>
  <si>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</si>
  <si>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</si>
  <si>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</si>
  <si>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 xml:space="preserve">федеральный бюджет </t>
  </si>
  <si>
    <t>в том числе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</si>
  <si>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</si>
  <si>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</si>
  <si>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</si>
  <si>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</si>
  <si>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</si>
  <si>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</si>
  <si>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</si>
  <si>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</si>
  <si>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</si>
  <si>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</si>
  <si>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</si>
  <si>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</si>
  <si>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</si>
  <si>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</si>
  <si>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</si>
  <si>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</si>
  <si>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</si>
  <si>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</si>
  <si>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Отдельное мероприятие «Обеспечение подготовки объектов коммунальной инфраструктуры к работе в осенне-зимний период»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</si>
  <si>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</si>
  <si>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</si>
  <si>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</si>
  <si>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</si>
  <si>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</si>
  <si>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</si>
  <si>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</si>
  <si>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</si>
  <si>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</si>
  <si>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</si>
  <si>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</si>
  <si>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</si>
  <si>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</si>
  <si>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</si>
  <si>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Отдельное мероприятие «Проведение социологического опроса удовлетворенности жилищно-коммунальными услугами населения городских округов и муниципальных районов Кировской области»</t>
  </si>
  <si>
    <t>ЭНЕРГЕТИКА</t>
  </si>
  <si>
    <t>Отдельное мероприятие «Обеспечение осуществления государственного контроля в сфере жилищных правоотношений»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</si>
  <si>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</si>
  <si>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</si>
  <si>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к Государственной программе</t>
  </si>
  <si>
    <t>Приложение № 6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</si>
  <si>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</si>
  <si>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</si>
  <si>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</si>
  <si>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</si>
  <si>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</si>
  <si>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</si>
  <si>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</si>
  <si>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</si>
  <si>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</si>
  <si>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</si>
  <si>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средства государственной корпорации - Фонда содействия рефорированию жилищно-коммунального хозяйства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</si>
  <si>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</si>
  <si>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</si>
  <si>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</si>
  <si>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</si>
  <si>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средства государственной корпорации – Фонда содействия реформированию жилищно-коммунального хозяйства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</si>
  <si>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</si>
  <si>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</si>
  <si>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</si>
  <si>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>4.4</t>
  </si>
  <si>
    <t>2.4</t>
  </si>
  <si>
    <t>в лицевом счете ОЗП 56304, 5</t>
  </si>
  <si>
    <t>в лицевом счкте 1044198,0 с учетом поправок декабря 1201924,9</t>
  </si>
  <si>
    <t>-</t>
  </si>
  <si>
    <t>Отдельное мероприятие «Создание альтернативного источника</t>
  </si>
  <si>
    <t>Наименование государственной программы, подпрограммы,  отдельного мероприятия, проекта</t>
  </si>
  <si>
    <t xml:space="preserve"> водоснабжения г. Кирова»</t>
  </si>
  <si>
    <t>Отдельное мероприятие «Повышение эффективности потребления энергетических ресурсов в потребительском секторе»</t>
  </si>
  <si>
    <t>Отдельное мероприятие  ИБТ мазут</t>
  </si>
  <si>
    <t>Отдельное мероприятие "Предоставление иных межбюджетных трансфертов из областного бюджета бюджету муниципального образования «городской округ город Слободской Кировской области» на финансовое обеспечение (возмещение) затрат на приобретение мазута"</t>
  </si>
  <si>
    <t>Отдельное мероприятие «Предоставление финансовой поддержки ресурсоснабжающим, управляющим организациям и иным исполнителям коммунальных услуг»</t>
  </si>
  <si>
    <t xml:space="preserve">Приложение  № 2                                                                                                                                                                                                                                            </t>
  </si>
  <si>
    <t>Отдельное мероприятие «Предоставление целевых займов на реализацию проектов в сфере энергоэффективности»</t>
  </si>
  <si>
    <t>Региональный проект «Чистая вода в Кировской области»</t>
  </si>
  <si>
    <t xml:space="preserve">2021 год </t>
  </si>
  <si>
    <t xml:space="preserve"> х</t>
  </si>
  <si>
    <t xml:space="preserve">  х</t>
  </si>
  <si>
    <t>министерство строительства, энергетики и жилищно-коммунального хозяйства Кировской области</t>
  </si>
  <si>
    <t xml:space="preserve">&lt;*&gt; До 11.05.2021 – министерство энергетики и жилищно-коммунального хозяйства Кировской области, с 12.05.2021 –  министерство строительства, энергетики и жилищно-коммунального хозяйства Кировской области.
&lt;**&gt; До 11.05.2021 – министерство строительства Кировской области, с 12.05.2021 – министерство строительства, энергетики и жилищно-коммунального хозяйства Кировской области.
</t>
  </si>
  <si>
    <t xml:space="preserve">министерство строительства, энергетики и жилищно-коммунального хозяйства Кировской области </t>
  </si>
  <si>
    <t xml:space="preserve">министерство строительства, энергетики и жилищно-коммунального хозяйства  Кировской области </t>
  </si>
  <si>
    <t xml:space="preserve">в том числе                                                        министерство строительства, энергетики и жилищно-коммунального хозяйства Кировской области </t>
  </si>
  <si>
    <t xml:space="preserve">в том числе                                                                                          министерство строительства, энергетики и жилищно-коммунального хозяйства Кировской области </t>
  </si>
  <si>
    <t xml:space="preserve">и повышение энергетической эффективности в Кировской области» </t>
  </si>
  <si>
    <t xml:space="preserve">Подпрограмма «Энергосбережение </t>
  </si>
  <si>
    <t xml:space="preserve">  РЕСУРСНОЕ ОБЕСПЕЧЕНИЕ</t>
  </si>
  <si>
    <t xml:space="preserve">  Государственной программы </t>
  </si>
  <si>
    <t>водоснабжения г. Кирова»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</si>
</sst>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-&quot;"/>
  </numFmts>
  <fonts count="34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5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2" fontId="0" fillId="0" borderId="5" xfId="0" applyNumberFormat="1" applyFill="1" applyBorder="1"/>
    <xf numFmtId="2" fontId="8" fillId="0" borderId="5" xfId="0" applyNumberFormat="1" applyFont="1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10" borderId="0" xfId="0" applyFill="1"/>
    <xf numFmtId="2" fontId="13" fillId="0" borderId="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/>
    <xf numFmtId="2" fontId="15" fillId="0" borderId="2" xfId="0" applyNumberFormat="1" applyFont="1" applyFill="1" applyBorder="1" applyAlignment="1" applyProtection="1">
      <alignment horizontal="center" vertical="top" wrapText="1"/>
    </xf>
    <xf numFmtId="2" fontId="16" fillId="0" borderId="2" xfId="0" applyNumberFormat="1" applyFont="1" applyFill="1" applyBorder="1" applyAlignment="1" applyProtection="1">
      <alignment horizontal="center" vertical="top" wrapText="1"/>
      <protection locked="0"/>
    </xf>
    <xf numFmtId="2" fontId="15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>
      <alignment vertical="center" wrapText="1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2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2" fontId="13" fillId="0" borderId="4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vertical="top" wrapText="1"/>
      <protection locked="0"/>
    </xf>
    <xf numFmtId="2" fontId="22" fillId="0" borderId="2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center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2" fontId="13" fillId="11" borderId="3" xfId="0" applyNumberFormat="1" applyFont="1" applyFill="1" applyBorder="1" applyAlignment="1" applyProtection="1">
      <alignment horizontal="center" vertical="top" wrapText="1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6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1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0" fillId="11" borderId="0" xfId="0" applyFill="1"/>
    <xf numFmtId="2" fontId="24" fillId="0" borderId="2" xfId="0" applyNumberFormat="1" applyFont="1" applyFill="1" applyBorder="1" applyAlignment="1" applyProtection="1">
      <alignment horizontal="center" vertical="top" wrapText="1"/>
    </xf>
    <xf numFmtId="2" fontId="24" fillId="11" borderId="2" xfId="0" applyNumberFormat="1" applyFont="1" applyFill="1" applyBorder="1" applyAlignment="1" applyProtection="1">
      <alignment horizontal="center" vertical="top" wrapText="1"/>
    </xf>
    <xf numFmtId="0" fontId="22" fillId="0" borderId="2" xfId="0" applyFont="1" applyFill="1" applyBorder="1" applyAlignment="1" applyProtection="1">
      <alignment vertical="top" wrapText="1"/>
      <protection locked="0"/>
    </xf>
    <xf numFmtId="2" fontId="13" fillId="10" borderId="2" xfId="0" applyNumberFormat="1" applyFont="1" applyFill="1" applyBorder="1" applyAlignment="1" applyProtection="1">
      <alignment horizontal="center" vertical="top" wrapText="1"/>
    </xf>
    <xf numFmtId="2" fontId="22" fillId="10" borderId="2" xfId="0" applyNumberFormat="1" applyFont="1" applyFill="1" applyBorder="1" applyAlignment="1" applyProtection="1">
      <alignment horizontal="center" vertical="top" wrapText="1"/>
    </xf>
    <xf numFmtId="0" fontId="13" fillId="10" borderId="4" xfId="0" applyFont="1" applyFill="1" applyBorder="1" applyAlignment="1" applyProtection="1">
      <alignment horizontal="center" vertical="top" wrapText="1"/>
      <protection locked="0"/>
    </xf>
    <xf numFmtId="0" fontId="13" fillId="10" borderId="4" xfId="0" applyFont="1" applyFill="1" applyBorder="1" applyAlignment="1" applyProtection="1">
      <alignment horizontal="left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2" fontId="13" fillId="10" borderId="4" xfId="0" applyNumberFormat="1" applyFont="1" applyFill="1" applyBorder="1" applyAlignment="1" applyProtection="1">
      <alignment horizontal="center" vertical="top" wrapText="1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4" fillId="10" borderId="2" xfId="0" applyFont="1" applyFill="1" applyBorder="1" applyAlignment="1" applyProtection="1">
      <alignment vertical="top" wrapText="1"/>
      <protection locked="0"/>
    </xf>
    <xf numFmtId="2" fontId="15" fillId="10" borderId="2" xfId="0" applyNumberFormat="1" applyFont="1" applyFill="1" applyBorder="1" applyAlignment="1" applyProtection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7" fillId="0" borderId="28" xfId="0" applyFont="1" applyFill="1" applyBorder="1"/>
    <xf numFmtId="0" fontId="25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29" fillId="0" borderId="0" xfId="0" applyFont="1" applyFill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horizontal="left" vertical="top" wrapText="1"/>
      <protection locked="0"/>
    </xf>
    <xf numFmtId="49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" xfId="0" applyFont="1" applyFill="1" applyBorder="1" applyAlignment="1">
      <alignment horizontal="left" vertical="top" wrapText="1"/>
    </xf>
    <xf numFmtId="0" fontId="31" fillId="0" borderId="4" xfId="0" applyFont="1" applyFill="1" applyBorder="1" applyAlignment="1" applyProtection="1">
      <alignment horizontal="left" vertical="top" wrapText="1"/>
      <protection locked="0"/>
    </xf>
    <xf numFmtId="2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3" xfId="0" applyFont="1" applyFill="1" applyBorder="1" applyAlignment="1" applyProtection="1">
      <alignment horizontal="left" vertical="top" wrapText="1"/>
      <protection locked="0"/>
    </xf>
    <xf numFmtId="2" fontId="13" fillId="9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9" borderId="2" xfId="0" applyNumberFormat="1" applyFont="1" applyFill="1" applyBorder="1" applyAlignment="1" applyProtection="1">
      <alignment horizontal="center" vertical="center" wrapText="1"/>
      <protection locked="0"/>
    </xf>
    <xf numFmtId="2" fontId="21" fillId="0" borderId="5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4" xfId="0" applyFont="1" applyFill="1" applyBorder="1" applyAlignment="1" applyProtection="1">
      <alignment horizontal="center" vertical="top" wrapText="1"/>
      <protection locked="0"/>
    </xf>
    <xf numFmtId="0" fontId="31" fillId="0" borderId="3" xfId="0" applyFont="1" applyFill="1" applyBorder="1" applyAlignment="1" applyProtection="1">
      <alignment horizontal="center" vertical="top" wrapText="1"/>
      <protection locked="0"/>
    </xf>
    <xf numFmtId="0" fontId="31" fillId="0" borderId="35" xfId="0" applyFont="1" applyFill="1" applyBorder="1" applyAlignment="1" applyProtection="1">
      <alignment horizontal="center" vertical="top" wrapText="1"/>
      <protection locked="0"/>
    </xf>
    <xf numFmtId="0" fontId="31" fillId="0" borderId="36" xfId="0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5" xfId="0" applyNumberFormat="1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2" fontId="31" fillId="0" borderId="19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/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0" xfId="0" applyNumberFormat="1" applyFont="1" applyFill="1" applyBorder="1" applyAlignment="1" applyProtection="1">
      <alignment horizontal="center" vertical="top" wrapText="1"/>
    </xf>
    <xf numFmtId="0" fontId="31" fillId="0" borderId="4" xfId="0" applyFont="1" applyFill="1" applyBorder="1" applyAlignment="1" applyProtection="1">
      <alignment vertical="top" wrapText="1"/>
      <protection locked="0"/>
    </xf>
    <xf numFmtId="2" fontId="31" fillId="0" borderId="2" xfId="0" applyNumberFormat="1" applyFont="1" applyFill="1" applyBorder="1" applyAlignment="1" applyProtection="1">
      <alignment horizontal="center" vertical="top" wrapText="1"/>
    </xf>
    <xf numFmtId="0" fontId="31" fillId="0" borderId="2" xfId="0" applyFont="1" applyFill="1" applyBorder="1" applyAlignment="1" applyProtection="1">
      <alignment vertical="top" wrapText="1"/>
      <protection locked="0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2" fontId="31" fillId="0" borderId="4" xfId="0" applyNumberFormat="1" applyFont="1" applyFill="1" applyBorder="1" applyAlignment="1" applyProtection="1">
      <alignment horizontal="center" vertical="top" wrapText="1"/>
    </xf>
    <xf numFmtId="0" fontId="31" fillId="0" borderId="18" xfId="0" applyFont="1" applyFill="1" applyBorder="1" applyAlignment="1" applyProtection="1">
      <alignment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31" fillId="0" borderId="38" xfId="0" applyFont="1" applyFill="1" applyBorder="1" applyAlignment="1" applyProtection="1">
      <alignment vertical="top" wrapText="1"/>
      <protection locked="0"/>
    </xf>
    <xf numFmtId="2" fontId="31" fillId="0" borderId="34" xfId="0" applyNumberFormat="1" applyFont="1" applyFill="1" applyBorder="1" applyAlignment="1" applyProtection="1">
      <alignment horizontal="center" vertical="top" wrapText="1"/>
    </xf>
    <xf numFmtId="0" fontId="31" fillId="0" borderId="33" xfId="0" applyFont="1" applyFill="1" applyBorder="1" applyAlignment="1" applyProtection="1">
      <alignment vertical="top" wrapText="1"/>
      <protection locked="0"/>
    </xf>
    <xf numFmtId="0" fontId="31" fillId="0" borderId="28" xfId="0" applyFont="1" applyFill="1" applyBorder="1" applyAlignment="1" applyProtection="1">
      <alignment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17" xfId="0" applyFont="1" applyFill="1" applyBorder="1" applyAlignment="1" applyProtection="1">
      <alignment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31" fillId="0" borderId="25" xfId="0" applyFont="1" applyFill="1" applyBorder="1" applyAlignment="1" applyProtection="1">
      <alignment vertical="top" wrapText="1"/>
      <protection locked="0"/>
    </xf>
    <xf numFmtId="0" fontId="31" fillId="0" borderId="3" xfId="0" applyFont="1" applyFill="1" applyBorder="1" applyAlignment="1" applyProtection="1">
      <alignment vertical="top" wrapText="1"/>
      <protection locked="0"/>
    </xf>
    <xf numFmtId="2" fontId="31" fillId="0" borderId="47" xfId="0" applyNumberFormat="1" applyFont="1" applyFill="1" applyBorder="1" applyAlignment="1" applyProtection="1">
      <alignment horizontal="center" vertical="top" wrapText="1"/>
    </xf>
    <xf numFmtId="164" fontId="31" fillId="0" borderId="4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7" xfId="0" applyNumberFormat="1" applyFont="1" applyFill="1" applyBorder="1" applyAlignment="1" applyProtection="1">
      <alignment horizontal="center" vertical="top" wrapText="1"/>
    </xf>
    <xf numFmtId="164" fontId="31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7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40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4" xfId="0" applyNumberFormat="1" applyFont="1" applyFill="1" applyBorder="1" applyAlignment="1" applyProtection="1">
      <alignment horizontal="center" vertical="top" wrapText="1"/>
      <protection locked="0"/>
    </xf>
    <xf numFmtId="0" fontId="33" fillId="0" borderId="5" xfId="0" applyFont="1" applyFill="1" applyBorder="1" applyAlignment="1" applyProtection="1">
      <alignment vertical="top" wrapText="1"/>
      <protection locked="0"/>
    </xf>
    <xf numFmtId="2" fontId="33" fillId="0" borderId="5" xfId="0" applyNumberFormat="1" applyFont="1" applyFill="1" applyBorder="1" applyAlignment="1" applyProtection="1">
      <alignment horizontal="center" vertical="top" wrapText="1"/>
    </xf>
    <xf numFmtId="164" fontId="33" fillId="0" borderId="20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32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5" xfId="0" applyNumberFormat="1" applyFont="1" applyFill="1" applyBorder="1" applyAlignment="1" applyProtection="1">
      <alignment horizontal="center" vertical="top" wrapText="1"/>
      <protection locked="0"/>
    </xf>
    <xf numFmtId="0" fontId="33" fillId="0" borderId="6" xfId="0" applyFont="1" applyFill="1" applyBorder="1" applyAlignment="1" applyProtection="1">
      <alignment vertical="top" wrapText="1"/>
      <protection locked="0"/>
    </xf>
    <xf numFmtId="164" fontId="33" fillId="0" borderId="18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39" xfId="0" applyNumberFormat="1" applyFont="1" applyFill="1" applyBorder="1" applyAlignment="1" applyProtection="1">
      <alignment horizontal="center" vertical="top" wrapText="1"/>
      <protection locked="0"/>
    </xf>
    <xf numFmtId="2" fontId="33" fillId="0" borderId="41" xfId="0" applyNumberFormat="1" applyFont="1" applyFill="1" applyBorder="1" applyAlignment="1" applyProtection="1">
      <alignment horizontal="center" vertical="top" wrapText="1"/>
    </xf>
    <xf numFmtId="164" fontId="33" fillId="0" borderId="41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6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27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vertical="top" wrapText="1"/>
      <protection locked="0"/>
    </xf>
    <xf numFmtId="0" fontId="23" fillId="0" borderId="40" xfId="0" applyFont="1" applyFill="1" applyBorder="1" applyAlignment="1">
      <alignment horizontal="center" vertical="top" wrapText="1"/>
    </xf>
    <xf numFmtId="2" fontId="33" fillId="0" borderId="40" xfId="0" applyNumberFormat="1" applyFont="1" applyFill="1" applyBorder="1" applyAlignment="1" applyProtection="1">
      <alignment horizontal="center" vertical="top" wrapText="1"/>
    </xf>
    <xf numFmtId="164" fontId="3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6" xfId="0" applyFont="1" applyFill="1" applyBorder="1" applyAlignment="1" applyProtection="1">
      <alignment vertical="top" wrapText="1"/>
      <protection locked="0"/>
    </xf>
    <xf numFmtId="2" fontId="31" fillId="0" borderId="36" xfId="0" applyNumberFormat="1" applyFont="1" applyFill="1" applyBorder="1" applyAlignment="1" applyProtection="1">
      <alignment horizontal="center" vertical="top" wrapText="1"/>
    </xf>
    <xf numFmtId="2" fontId="25" fillId="0" borderId="0" xfId="0" applyNumberFormat="1" applyFont="1" applyFill="1"/>
    <xf numFmtId="0" fontId="33" fillId="0" borderId="20" xfId="0" applyFont="1" applyFill="1" applyBorder="1" applyAlignment="1" applyProtection="1">
      <alignment vertical="top" wrapText="1"/>
      <protection locked="0"/>
    </xf>
    <xf numFmtId="2" fontId="33" fillId="0" borderId="19" xfId="0" applyNumberFormat="1" applyFont="1" applyFill="1" applyBorder="1" applyAlignment="1" applyProtection="1">
      <alignment horizontal="center" vertical="top" wrapText="1"/>
    </xf>
    <xf numFmtId="2" fontId="28" fillId="0" borderId="0" xfId="0" applyNumberFormat="1" applyFont="1" applyFill="1"/>
    <xf numFmtId="0" fontId="33" fillId="0" borderId="23" xfId="0" applyFont="1" applyFill="1" applyBorder="1" applyAlignment="1" applyProtection="1">
      <alignment vertical="top" wrapText="1"/>
      <protection locked="0"/>
    </xf>
    <xf numFmtId="49" fontId="33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33" fillId="0" borderId="4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9" xfId="0" applyNumberFormat="1" applyFont="1" applyFill="1" applyBorder="1" applyAlignment="1" applyProtection="1">
      <alignment horizontal="center" vertical="top" wrapText="1"/>
    </xf>
    <xf numFmtId="2" fontId="31" fillId="0" borderId="9" xfId="0" applyNumberFormat="1" applyFont="1" applyFill="1" applyBorder="1" applyAlignment="1" applyProtection="1">
      <alignment horizontal="center" vertical="top" wrapText="1"/>
    </xf>
    <xf numFmtId="2" fontId="31" fillId="0" borderId="14" xfId="0" applyNumberFormat="1" applyFont="1" applyFill="1" applyBorder="1" applyAlignment="1" applyProtection="1">
      <alignment horizontal="center" vertical="top" wrapText="1"/>
    </xf>
    <xf numFmtId="2" fontId="31" fillId="0" borderId="32" xfId="0" applyNumberFormat="1" applyFont="1" applyFill="1" applyBorder="1" applyAlignment="1" applyProtection="1">
      <alignment horizontal="center" vertical="top" wrapText="1"/>
    </xf>
    <xf numFmtId="2" fontId="31" fillId="0" borderId="23" xfId="0" applyNumberFormat="1" applyFont="1" applyFill="1" applyBorder="1" applyAlignment="1" applyProtection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5" xfId="0" applyFont="1" applyFill="1" applyBorder="1" applyAlignment="1" applyProtection="1">
      <alignment horizontal="left" vertical="top" wrapText="1"/>
      <protection locked="0"/>
    </xf>
    <xf numFmtId="2" fontId="33" fillId="0" borderId="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38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/>
    <xf numFmtId="0" fontId="31" fillId="0" borderId="19" xfId="0" applyFont="1" applyFill="1" applyBorder="1" applyAlignment="1">
      <alignment vertical="top" wrapText="1"/>
    </xf>
    <xf numFmtId="0" fontId="32" fillId="0" borderId="19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5" fillId="0" borderId="0" xfId="0" applyFont="1" applyFill="1" applyBorder="1"/>
    <xf numFmtId="2" fontId="31" fillId="0" borderId="35" xfId="0" applyNumberFormat="1" applyFont="1" applyFill="1" applyBorder="1" applyAlignment="1" applyProtection="1">
      <alignment horizontal="center" vertical="top" wrapText="1"/>
      <protection locked="0"/>
    </xf>
    <xf numFmtId="2" fontId="31" fillId="0" borderId="0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/>
    <xf numFmtId="2" fontId="25" fillId="0" borderId="0" xfId="0" applyNumberFormat="1" applyFont="1" applyFill="1" applyBorder="1"/>
    <xf numFmtId="0" fontId="28" fillId="0" borderId="0" xfId="0" applyFont="1" applyFill="1" applyBorder="1"/>
    <xf numFmtId="2" fontId="25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wrapText="1"/>
    </xf>
    <xf numFmtId="0" fontId="31" fillId="0" borderId="17" xfId="0" applyFont="1" applyFill="1" applyBorder="1" applyAlignment="1" applyProtection="1">
      <alignment horizontal="center" vertical="top" wrapText="1"/>
      <protection locked="0"/>
    </xf>
    <xf numFmtId="0" fontId="32" fillId="0" borderId="50" xfId="0" applyFont="1" applyFill="1" applyBorder="1" applyAlignment="1" applyProtection="1">
      <alignment horizontal="center" vertical="top"/>
      <protection locked="0"/>
    </xf>
    <xf numFmtId="2" fontId="31" fillId="0" borderId="46" xfId="0" applyNumberFormat="1" applyFont="1" applyFill="1" applyBorder="1" applyAlignment="1" applyProtection="1">
      <alignment horizontal="center" wrapText="1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2" fontId="31" fillId="0" borderId="21" xfId="0" applyNumberFormat="1" applyFont="1" applyFill="1" applyBorder="1" applyAlignment="1" applyProtection="1">
      <alignment horizontal="center" vertical="top" wrapText="1"/>
    </xf>
    <xf numFmtId="2" fontId="31" fillId="0" borderId="46" xfId="0" applyNumberFormat="1" applyFont="1" applyFill="1" applyBorder="1" applyAlignment="1" applyProtection="1">
      <alignment horizontal="center" vertical="top" wrapText="1"/>
    </xf>
    <xf numFmtId="2" fontId="31" fillId="0" borderId="4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1" xfId="0" applyNumberFormat="1" applyFont="1" applyFill="1" applyBorder="1" applyAlignment="1" applyProtection="1">
      <alignment horizontal="center" vertical="top" wrapText="1"/>
      <protection locked="0"/>
    </xf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2" fontId="33" fillId="0" borderId="46" xfId="0" applyNumberFormat="1" applyFont="1" applyFill="1" applyBorder="1" applyAlignment="1" applyProtection="1">
      <alignment horizontal="center" vertical="top" wrapText="1"/>
    </xf>
    <xf numFmtId="2" fontId="33" fillId="0" borderId="18" xfId="0" applyNumberFormat="1" applyFont="1" applyFill="1" applyBorder="1" applyAlignment="1" applyProtection="1">
      <alignment horizontal="center" vertical="top" wrapText="1"/>
    </xf>
    <xf numFmtId="2" fontId="33" fillId="0" borderId="21" xfId="0" applyNumberFormat="1" applyFont="1" applyFill="1" applyBorder="1" applyAlignment="1" applyProtection="1">
      <alignment horizontal="center" vertical="top" wrapText="1"/>
    </xf>
    <xf numFmtId="2" fontId="31" fillId="0" borderId="13" xfId="0" applyNumberFormat="1" applyFont="1" applyFill="1" applyBorder="1" applyAlignment="1" applyProtection="1">
      <alignment horizontal="center" vertical="top" wrapText="1"/>
    </xf>
    <xf numFmtId="2" fontId="33" fillId="0" borderId="46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0" fontId="33" fillId="0" borderId="19" xfId="0" applyFont="1" applyFill="1" applyBorder="1" applyAlignment="1" applyProtection="1">
      <alignment horizontal="left" vertical="top" wrapText="1"/>
      <protection locked="0"/>
    </xf>
    <xf numFmtId="2" fontId="33" fillId="0" borderId="19" xfId="0" applyNumberFormat="1" applyFont="1" applyFill="1" applyBorder="1" applyAlignment="1" applyProtection="1">
      <alignment horizontal="center" vertical="top" wrapText="1"/>
      <protection locked="0"/>
    </xf>
    <xf numFmtId="2" fontId="3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left" vertical="top" wrapText="1"/>
      <protection locked="0"/>
    </xf>
    <xf numFmtId="0" fontId="25" fillId="0" borderId="28" xfId="0" applyFont="1" applyFill="1" applyBorder="1"/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left" vertical="top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vertical="top" wrapText="1"/>
    </xf>
    <xf numFmtId="0" fontId="32" fillId="0" borderId="19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 applyProtection="1">
      <alignment vertical="top" wrapText="1"/>
      <protection locked="0"/>
    </xf>
    <xf numFmtId="0" fontId="31" fillId="0" borderId="5" xfId="0" applyFont="1" applyFill="1" applyBorder="1" applyAlignment="1" applyProtection="1">
      <alignment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>
      <alignment horizontal="center" wrapText="1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33" fillId="0" borderId="12" xfId="0" applyFont="1" applyFill="1" applyBorder="1" applyAlignment="1">
      <alignment vertical="top" wrapText="1"/>
    </xf>
    <xf numFmtId="0" fontId="31" fillId="0" borderId="12" xfId="0" applyFont="1" applyFill="1" applyBorder="1" applyAlignment="1" applyProtection="1">
      <alignment vertical="top" wrapText="1"/>
      <protection locked="0"/>
    </xf>
    <xf numFmtId="0" fontId="32" fillId="0" borderId="19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0" fontId="0" fillId="0" borderId="12" xfId="0" applyFill="1" applyBorder="1" applyAlignment="1">
      <alignment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</xf>
    <xf numFmtId="0" fontId="25" fillId="0" borderId="5" xfId="0" applyFont="1" applyFill="1" applyBorder="1"/>
    <xf numFmtId="0" fontId="31" fillId="0" borderId="50" xfId="0" applyFont="1" applyFill="1" applyBorder="1" applyAlignment="1" applyProtection="1">
      <alignment vertical="top" wrapText="1"/>
      <protection locked="0"/>
    </xf>
    <xf numFmtId="0" fontId="31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52" xfId="0" applyFont="1" applyFill="1" applyBorder="1" applyAlignment="1" applyProtection="1">
      <alignment vertical="top" wrapText="1"/>
      <protection locked="0"/>
    </xf>
    <xf numFmtId="49" fontId="33" fillId="0" borderId="37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vertical="top" wrapText="1"/>
      <protection locked="0"/>
    </xf>
    <xf numFmtId="2" fontId="33" fillId="0" borderId="27" xfId="0" applyNumberFormat="1" applyFont="1" applyFill="1" applyBorder="1" applyAlignment="1" applyProtection="1">
      <alignment horizontal="center" vertical="top" wrapText="1"/>
    </xf>
    <xf numFmtId="0" fontId="33" fillId="0" borderId="24" xfId="0" applyFont="1" applyFill="1" applyBorder="1" applyAlignment="1" applyProtection="1">
      <alignment vertical="top" wrapText="1"/>
      <protection locked="0"/>
    </xf>
    <xf numFmtId="2" fontId="33" fillId="0" borderId="6" xfId="0" applyNumberFormat="1" applyFont="1" applyFill="1" applyBorder="1" applyAlignment="1" applyProtection="1">
      <alignment horizontal="center" vertical="top" wrapText="1"/>
    </xf>
    <xf numFmtId="2" fontId="33" fillId="0" borderId="7" xfId="0" applyNumberFormat="1" applyFont="1" applyFill="1" applyBorder="1" applyAlignment="1" applyProtection="1">
      <alignment horizontal="center" vertical="top" wrapText="1"/>
    </xf>
    <xf numFmtId="0" fontId="33" fillId="0" borderId="25" xfId="0" applyFont="1" applyFill="1" applyBorder="1" applyAlignment="1" applyProtection="1">
      <alignment vertical="top" wrapText="1"/>
      <protection locked="0"/>
    </xf>
    <xf numFmtId="0" fontId="32" fillId="0" borderId="19" xfId="0" applyFont="1" applyBorder="1" applyAlignment="1">
      <alignment vertical="top" wrapText="1"/>
    </xf>
    <xf numFmtId="2" fontId="33" fillId="0" borderId="2" xfId="0" applyNumberFormat="1" applyFont="1" applyFill="1" applyBorder="1" applyAlignment="1" applyProtection="1">
      <alignment horizontal="center" vertical="top" wrapText="1"/>
    </xf>
    <xf numFmtId="0" fontId="31" fillId="0" borderId="40" xfId="0" applyFont="1" applyFill="1" applyBorder="1" applyAlignment="1">
      <alignment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2" fontId="31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8" xfId="0" applyNumberFormat="1" applyFont="1" applyFill="1" applyBorder="1" applyAlignment="1" applyProtection="1">
      <alignment horizontal="center" vertical="top" wrapText="1"/>
    </xf>
    <xf numFmtId="0" fontId="31" fillId="0" borderId="5" xfId="0" applyFont="1" applyFill="1" applyBorder="1" applyAlignment="1" applyProtection="1">
      <alignment horizontal="center" vertical="top" wrapText="1"/>
      <protection locked="0"/>
    </xf>
    <xf numFmtId="0" fontId="33" fillId="0" borderId="52" xfId="0" applyFont="1" applyFill="1" applyBorder="1" applyAlignment="1" applyProtection="1">
      <alignment vertical="top" wrapText="1"/>
      <protection locked="0"/>
    </xf>
    <xf numFmtId="0" fontId="0" fillId="0" borderId="52" xfId="0" applyFill="1" applyBorder="1" applyAlignment="1">
      <alignment vertical="top" wrapText="1"/>
    </xf>
    <xf numFmtId="0" fontId="0" fillId="0" borderId="25" xfId="0" applyBorder="1" applyAlignment="1">
      <alignment vertical="top" wrapText="1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/>
    <xf numFmtId="0" fontId="31" fillId="0" borderId="37" xfId="0" applyFont="1" applyFill="1" applyBorder="1" applyAlignment="1" applyProtection="1">
      <alignment vertical="top" wrapText="1"/>
      <protection locked="0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164" fontId="31" fillId="0" borderId="6" xfId="0" applyNumberFormat="1" applyFont="1" applyFill="1" applyBorder="1" applyAlignment="1" applyProtection="1">
      <alignment horizontal="center" vertical="top" wrapText="1"/>
      <protection locked="0"/>
    </xf>
    <xf numFmtId="2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/>
    <xf numFmtId="0" fontId="29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49" fontId="31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1" fillId="0" borderId="20" xfId="0" applyFont="1" applyFill="1" applyBorder="1" applyAlignment="1" applyProtection="1">
      <alignment vertical="top" wrapText="1"/>
      <protection locked="0"/>
    </xf>
    <xf numFmtId="0" fontId="31" fillId="0" borderId="23" xfId="0" applyFont="1" applyFill="1" applyBorder="1" applyAlignment="1" applyProtection="1">
      <alignment vertical="top" wrapText="1"/>
      <protection locked="0"/>
    </xf>
    <xf numFmtId="0" fontId="31" fillId="0" borderId="30" xfId="0" applyFont="1" applyFill="1" applyBorder="1" applyAlignment="1" applyProtection="1">
      <alignment vertical="top" wrapText="1"/>
      <protection locked="0"/>
    </xf>
    <xf numFmtId="49" fontId="3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>
      <alignment horizontal="center" vertical="top" wrapText="1"/>
    </xf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31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>
      <alignment vertical="top" wrapText="1"/>
    </xf>
    <xf numFmtId="0" fontId="31" fillId="0" borderId="24" xfId="0" applyFont="1" applyFill="1" applyBorder="1" applyAlignment="1" applyProtection="1">
      <alignment vertical="top" wrapText="1"/>
      <protection locked="0"/>
    </xf>
    <xf numFmtId="0" fontId="0" fillId="0" borderId="52" xfId="0" applyFill="1" applyBorder="1" applyAlignment="1">
      <alignment vertical="top" wrapText="1"/>
    </xf>
    <xf numFmtId="49" fontId="31" fillId="0" borderId="4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11" xfId="0" applyFont="1" applyFill="1" applyBorder="1" applyAlignment="1" applyProtection="1">
      <alignment vertical="top" wrapText="1"/>
      <protection locked="0"/>
    </xf>
    <xf numFmtId="0" fontId="31" fillId="0" borderId="43" xfId="0" applyFont="1" applyFill="1" applyBorder="1" applyAlignment="1" applyProtection="1">
      <alignment vertical="top" wrapText="1"/>
      <protection locked="0"/>
    </xf>
    <xf numFmtId="0" fontId="31" fillId="0" borderId="44" xfId="0" applyFont="1" applyFill="1" applyBorder="1" applyAlignment="1" applyProtection="1">
      <alignment vertical="top" wrapText="1"/>
      <protection locked="0"/>
    </xf>
    <xf numFmtId="0" fontId="30" fillId="0" borderId="0" xfId="0" applyFont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9" xfId="0" applyFont="1" applyFill="1" applyBorder="1" applyAlignment="1" applyProtection="1">
      <alignment horizontal="center" vertical="top" wrapText="1"/>
      <protection locked="0"/>
    </xf>
    <xf numFmtId="0" fontId="31" fillId="0" borderId="10" xfId="0" applyFont="1" applyFill="1" applyBorder="1" applyAlignment="1" applyProtection="1">
      <alignment horizontal="center" vertical="top" wrapText="1"/>
      <protection locked="0"/>
    </xf>
    <xf numFmtId="0" fontId="31" fillId="0" borderId="11" xfId="0" applyFont="1" applyFill="1" applyBorder="1" applyAlignment="1" applyProtection="1">
      <alignment horizontal="center" vertical="top" wrapText="1"/>
      <protection locked="0"/>
    </xf>
    <xf numFmtId="0" fontId="32" fillId="0" borderId="8" xfId="0" applyFont="1" applyFill="1" applyBorder="1" applyAlignment="1" applyProtection="1">
      <alignment horizontal="center" vertical="top" wrapText="1"/>
      <protection locked="0"/>
    </xf>
    <xf numFmtId="0" fontId="32" fillId="0" borderId="3" xfId="0" applyFont="1" applyFill="1" applyBorder="1" applyAlignment="1" applyProtection="1">
      <alignment horizontal="center" vertical="top" wrapText="1"/>
      <protection locked="0"/>
    </xf>
    <xf numFmtId="0" fontId="32" fillId="0" borderId="34" xfId="0" applyFont="1" applyFill="1" applyBorder="1" applyAlignment="1" applyProtection="1">
      <alignment horizontal="center" vertical="top" wrapText="1"/>
      <protection locked="0"/>
    </xf>
    <xf numFmtId="0" fontId="31" fillId="0" borderId="41" xfId="0" applyFont="1" applyFill="1" applyBorder="1" applyAlignment="1" applyProtection="1">
      <alignment horizontal="left" vertical="top" wrapText="1"/>
      <protection locked="0"/>
    </xf>
    <xf numFmtId="0" fontId="31" fillId="0" borderId="37" xfId="0" applyFont="1" applyFill="1" applyBorder="1" applyAlignment="1" applyProtection="1">
      <alignment horizontal="left" vertical="top" wrapText="1"/>
      <protection locked="0"/>
    </xf>
    <xf numFmtId="0" fontId="31" fillId="0" borderId="6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 vertical="top" wrapText="1"/>
      <protection locked="0"/>
    </xf>
    <xf numFmtId="2" fontId="31" fillId="0" borderId="7" xfId="0" applyNumberFormat="1" applyFont="1" applyFill="1" applyBorder="1" applyAlignment="1" applyProtection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2" fontId="31" fillId="0" borderId="17" xfId="0" applyNumberFormat="1" applyFont="1" applyFill="1" applyBorder="1" applyAlignment="1" applyProtection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49" fontId="31" fillId="0" borderId="1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51" xfId="0" applyFont="1" applyFill="1" applyBorder="1" applyAlignment="1" applyProtection="1">
      <alignment vertical="top" wrapText="1"/>
      <protection locked="0"/>
    </xf>
    <xf numFmtId="49" fontId="31" fillId="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31" fillId="0" borderId="6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 wrapText="1"/>
    </xf>
    <xf numFmtId="49" fontId="33" fillId="0" borderId="6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2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1" fillId="0" borderId="48" xfId="0" applyFont="1" applyFill="1" applyBorder="1" applyAlignment="1" applyProtection="1">
      <alignment vertical="top" wrapText="1"/>
      <protection locked="0"/>
    </xf>
    <xf numFmtId="0" fontId="31" fillId="0" borderId="13" xfId="0" applyFont="1" applyFill="1" applyBorder="1" applyAlignment="1" applyProtection="1">
      <alignment vertical="top" wrapText="1"/>
      <protection locked="0"/>
    </xf>
    <xf numFmtId="0" fontId="0" fillId="0" borderId="49" xfId="0" applyBorder="1" applyAlignment="1">
      <alignment vertical="top" wrapText="1"/>
    </xf>
    <xf numFmtId="0" fontId="0" fillId="0" borderId="21" xfId="0" applyBorder="1" applyAlignment="1"/>
    <xf numFmtId="0" fontId="31" fillId="0" borderId="53" xfId="0" applyFont="1" applyFill="1" applyBorder="1" applyAlignment="1" applyProtection="1">
      <alignment horizontal="center" vertical="top" wrapText="1"/>
      <protection locked="0"/>
    </xf>
    <xf numFmtId="0" fontId="31" fillId="0" borderId="18" xfId="0" applyFont="1" applyFill="1" applyBorder="1" applyAlignment="1" applyProtection="1">
      <alignment horizontal="center" vertical="top" wrapText="1"/>
      <protection locked="0"/>
    </xf>
    <xf numFmtId="0" fontId="31" fillId="0" borderId="50" xfId="0" applyFont="1" applyFill="1" applyBorder="1" applyAlignment="1" applyProtection="1">
      <alignment horizontal="center" vertical="top" wrapText="1"/>
      <protection locked="0"/>
    </xf>
    <xf numFmtId="0" fontId="33" fillId="0" borderId="6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>
      <alignment vertical="top" wrapText="1"/>
    </xf>
    <xf numFmtId="0" fontId="23" fillId="0" borderId="19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49" fontId="31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45" xfId="0" applyFont="1" applyFill="1" applyBorder="1" applyAlignment="1" applyProtection="1">
      <alignment vertical="top" wrapText="1"/>
      <protection locked="0"/>
    </xf>
    <xf numFmtId="0" fontId="31" fillId="0" borderId="38" xfId="0" applyFont="1" applyFill="1" applyBorder="1" applyAlignment="1" applyProtection="1">
      <alignment vertical="top" wrapText="1"/>
      <protection locked="0"/>
    </xf>
    <xf numFmtId="0" fontId="33" fillId="0" borderId="12" xfId="0" applyFont="1" applyFill="1" applyBorder="1" applyAlignment="1">
      <alignment vertical="top" wrapText="1"/>
    </xf>
    <xf numFmtId="49" fontId="3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31" fillId="0" borderId="31" xfId="0" applyFont="1" applyFill="1" applyBorder="1" applyAlignment="1" applyProtection="1">
      <alignment vertical="top" wrapText="1"/>
      <protection locked="0"/>
    </xf>
    <xf numFmtId="0" fontId="31" fillId="0" borderId="37" xfId="0" applyFont="1" applyFill="1" applyBorder="1" applyAlignment="1" applyProtection="1">
      <alignment vertical="top" wrapText="1"/>
      <protection locked="0"/>
    </xf>
    <xf numFmtId="0" fontId="0" fillId="0" borderId="37" xfId="0" applyBorder="1" applyAlignment="1">
      <alignment vertical="top" wrapText="1"/>
    </xf>
    <xf numFmtId="2" fontId="31" fillId="0" borderId="3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2" fontId="31" fillId="0" borderId="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7" xfId="0" applyNumberFormat="1" applyFont="1" applyFill="1" applyBorder="1" applyAlignment="1" applyProtection="1">
      <alignment horizontal="center" vertical="top" wrapText="1"/>
      <protection locked="0"/>
    </xf>
    <xf numFmtId="2" fontId="31" fillId="0" borderId="13" xfId="0" applyNumberFormat="1" applyFont="1" applyFill="1" applyBorder="1" applyAlignment="1" applyProtection="1">
      <alignment horizontal="center" vertical="top" wrapText="1"/>
    </xf>
    <xf numFmtId="2" fontId="31" fillId="0" borderId="12" xfId="0" applyNumberFormat="1" applyFont="1" applyFill="1" applyBorder="1" applyAlignment="1" applyProtection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1" fillId="0" borderId="27" xfId="0" applyFont="1" applyFill="1" applyBorder="1" applyAlignment="1" applyProtection="1">
      <alignment vertical="top" wrapText="1"/>
      <protection locked="0"/>
    </xf>
    <xf numFmtId="0" fontId="33" fillId="0" borderId="32" xfId="0" applyFont="1" applyFill="1" applyBorder="1" applyAlignment="1" applyProtection="1">
      <alignment vertical="top" wrapText="1"/>
      <protection locked="0"/>
    </xf>
    <xf numFmtId="0" fontId="0" fillId="0" borderId="40" xfId="0" applyBorder="1" applyAlignment="1">
      <alignment vertical="top" wrapText="1"/>
    </xf>
    <xf numFmtId="2" fontId="31" fillId="0" borderId="24" xfId="0" applyNumberFormat="1" applyFont="1" applyFill="1" applyBorder="1" applyAlignment="1" applyProtection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2409825</xdr:colOff>
      <xdr:row>93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2409825</xdr:colOff>
      <xdr:row>93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2409825</xdr:colOff>
      <xdr:row>93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2409825</xdr:colOff>
      <xdr:row>93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142875</xdr:rowOff>
    </xdr:from>
    <xdr:to>
      <xdr:col>2</xdr:col>
      <xdr:colOff>2390775</xdr:colOff>
      <xdr:row>93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93</xdr:row>
      <xdr:rowOff>85725</xdr:rowOff>
    </xdr:from>
    <xdr:to>
      <xdr:col>2</xdr:col>
      <xdr:colOff>2390775</xdr:colOff>
      <xdr:row>93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694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695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697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698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777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778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77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78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78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78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8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78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78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78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79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79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79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99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802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03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805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09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1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1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1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1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15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818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19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21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2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2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2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3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3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3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3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3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837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83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839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4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85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85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8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8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85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93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4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4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5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6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6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6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96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97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97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7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9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9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8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98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993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99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99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99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1002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1003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1005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0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0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1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1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101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1017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8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9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21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2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7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7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8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08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08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0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09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09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0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0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0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1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1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1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2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13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3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3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3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4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4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1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15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115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5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6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1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1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7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17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8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8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8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8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1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1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19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1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0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1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1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1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2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2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3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123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3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3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3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12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4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5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6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6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27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7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7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7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8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12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28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28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29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2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2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1306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13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1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2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3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3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3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3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3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4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5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5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5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6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1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137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137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13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2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386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8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8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390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393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39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398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399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40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405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40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09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413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17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1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1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425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26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7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29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43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43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3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3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3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3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4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5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5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459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6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46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1463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1465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1466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1467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1469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1470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3</xdr:col>
      <xdr:colOff>285750</xdr:colOff>
      <xdr:row>132</xdr:row>
      <xdr:rowOff>9525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132</xdr:row>
      <xdr:rowOff>9525</xdr:rowOff>
    </xdr:from>
    <xdr:to>
      <xdr:col>3</xdr:col>
      <xdr:colOff>1285875</xdr:colOff>
      <xdr:row>132</xdr:row>
      <xdr:rowOff>9525</xdr:rowOff>
    </xdr:to>
    <xdr:sp macro="" textlink="">
      <xdr:nvSpPr>
        <xdr:cNvPr id="2089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132</xdr:row>
      <xdr:rowOff>9525</xdr:rowOff>
    </xdr:from>
    <xdr:to>
      <xdr:col>8</xdr:col>
      <xdr:colOff>714375</xdr:colOff>
      <xdr:row>132</xdr:row>
      <xdr:rowOff>9525</xdr:rowOff>
    </xdr:to>
    <xdr:sp macro="" textlink="">
      <xdr:nvSpPr>
        <xdr:cNvPr id="2090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09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0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0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097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09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099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01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2102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2109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2111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1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1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1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126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127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3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3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38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2141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142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2143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4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5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5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5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5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5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5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16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16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6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6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7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7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7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7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17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18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18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8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8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19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19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1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1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0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20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2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0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1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21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21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132</xdr:row>
      <xdr:rowOff>9525</xdr:rowOff>
    </xdr:from>
    <xdr:to>
      <xdr:col>8</xdr:col>
      <xdr:colOff>361950</xdr:colOff>
      <xdr:row>132</xdr:row>
      <xdr:rowOff>9525</xdr:rowOff>
    </xdr:to>
    <xdr:sp macro="" textlink="">
      <xdr:nvSpPr>
        <xdr:cNvPr id="2223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2227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29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132</xdr:row>
      <xdr:rowOff>9525</xdr:rowOff>
    </xdr:from>
    <xdr:to>
      <xdr:col>8</xdr:col>
      <xdr:colOff>381000</xdr:colOff>
      <xdr:row>132</xdr:row>
      <xdr:rowOff>9525</xdr:rowOff>
    </xdr:to>
    <xdr:sp macro="" textlink="">
      <xdr:nvSpPr>
        <xdr:cNvPr id="2230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132</xdr:row>
      <xdr:rowOff>9525</xdr:rowOff>
    </xdr:from>
    <xdr:to>
      <xdr:col>8</xdr:col>
      <xdr:colOff>447675</xdr:colOff>
      <xdr:row>132</xdr:row>
      <xdr:rowOff>9525</xdr:rowOff>
    </xdr:to>
    <xdr:sp macro="" textlink="">
      <xdr:nvSpPr>
        <xdr:cNvPr id="223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132</xdr:row>
      <xdr:rowOff>9525</xdr:rowOff>
    </xdr:from>
    <xdr:to>
      <xdr:col>8</xdr:col>
      <xdr:colOff>400050</xdr:colOff>
      <xdr:row>132</xdr:row>
      <xdr:rowOff>9525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23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3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3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128</xdr:row>
      <xdr:rowOff>9525</xdr:rowOff>
    </xdr:from>
    <xdr:to>
      <xdr:col>4</xdr:col>
      <xdr:colOff>381000</xdr:colOff>
      <xdr:row>128</xdr:row>
      <xdr:rowOff>9525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128</xdr:row>
      <xdr:rowOff>9525</xdr:rowOff>
    </xdr:from>
    <xdr:to>
      <xdr:col>5</xdr:col>
      <xdr:colOff>361950</xdr:colOff>
      <xdr:row>128</xdr:row>
      <xdr:rowOff>9525</xdr:rowOff>
    </xdr:to>
    <xdr:sp macro="" textlink="">
      <xdr:nvSpPr>
        <xdr:cNvPr id="223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128</xdr:row>
      <xdr:rowOff>9525</xdr:rowOff>
    </xdr:from>
    <xdr:to>
      <xdr:col>4</xdr:col>
      <xdr:colOff>447675</xdr:colOff>
      <xdr:row>128</xdr:row>
      <xdr:rowOff>9525</xdr:rowOff>
    </xdr:to>
    <xdr:sp macro="" textlink="">
      <xdr:nvSpPr>
        <xdr:cNvPr id="223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128</xdr:row>
      <xdr:rowOff>9525</xdr:rowOff>
    </xdr:from>
    <xdr:to>
      <xdr:col>4</xdr:col>
      <xdr:colOff>400050</xdr:colOff>
      <xdr:row>128</xdr:row>
      <xdr:rowOff>9525</xdr:rowOff>
    </xdr:to>
    <xdr:sp macro="" textlink="">
      <xdr:nvSpPr>
        <xdr:cNvPr id="223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4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4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4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251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5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5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58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5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6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6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7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7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7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8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128</xdr:row>
      <xdr:rowOff>9525</xdr:rowOff>
    </xdr:from>
    <xdr:to>
      <xdr:col>5</xdr:col>
      <xdr:colOff>381000</xdr:colOff>
      <xdr:row>128</xdr:row>
      <xdr:rowOff>9525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28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128</xdr:row>
      <xdr:rowOff>9525</xdr:rowOff>
    </xdr:from>
    <xdr:to>
      <xdr:col>5</xdr:col>
      <xdr:colOff>447675</xdr:colOff>
      <xdr:row>128</xdr:row>
      <xdr:rowOff>9525</xdr:rowOff>
    </xdr:to>
    <xdr:sp macro="" textlink="">
      <xdr:nvSpPr>
        <xdr:cNvPr id="228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28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29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29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29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128</xdr:row>
      <xdr:rowOff>9525</xdr:rowOff>
    </xdr:from>
    <xdr:to>
      <xdr:col>5</xdr:col>
      <xdr:colOff>400050</xdr:colOff>
      <xdr:row>128</xdr:row>
      <xdr:rowOff>9525</xdr:rowOff>
    </xdr:to>
    <xdr:sp macro="" textlink="">
      <xdr:nvSpPr>
        <xdr:cNvPr id="230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30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0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0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1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1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1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321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3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3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33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3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34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342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4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4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4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4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5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6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7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7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8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38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457200</xdr:colOff>
      <xdr:row>128</xdr:row>
      <xdr:rowOff>9525</xdr:rowOff>
    </xdr:to>
    <xdr:sp macro="" textlink="">
      <xdr:nvSpPr>
        <xdr:cNvPr id="238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3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39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3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3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4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4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4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4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4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17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1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1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2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2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2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2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29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3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3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3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4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4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128</xdr:row>
      <xdr:rowOff>9525</xdr:rowOff>
    </xdr:from>
    <xdr:to>
      <xdr:col>6</xdr:col>
      <xdr:colOff>361950</xdr:colOff>
      <xdr:row>128</xdr:row>
      <xdr:rowOff>9525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4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5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5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5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6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128</xdr:row>
      <xdr:rowOff>9525</xdr:rowOff>
    </xdr:from>
    <xdr:to>
      <xdr:col>6</xdr:col>
      <xdr:colOff>381000</xdr:colOff>
      <xdr:row>128</xdr:row>
      <xdr:rowOff>9525</xdr:rowOff>
    </xdr:to>
    <xdr:sp macro="" textlink="">
      <xdr:nvSpPr>
        <xdr:cNvPr id="2463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128</xdr:row>
      <xdr:rowOff>9525</xdr:rowOff>
    </xdr:from>
    <xdr:to>
      <xdr:col>6</xdr:col>
      <xdr:colOff>447675</xdr:colOff>
      <xdr:row>128</xdr:row>
      <xdr:rowOff>9525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6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7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7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7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128</xdr:row>
      <xdr:rowOff>9525</xdr:rowOff>
    </xdr:from>
    <xdr:to>
      <xdr:col>6</xdr:col>
      <xdr:colOff>400050</xdr:colOff>
      <xdr:row>128</xdr:row>
      <xdr:rowOff>9525</xdr:rowOff>
    </xdr:to>
    <xdr:sp macro="" textlink="">
      <xdr:nvSpPr>
        <xdr:cNvPr id="24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8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4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49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0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1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1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128</xdr:row>
      <xdr:rowOff>9525</xdr:rowOff>
    </xdr:from>
    <xdr:to>
      <xdr:col>7</xdr:col>
      <xdr:colOff>381000</xdr:colOff>
      <xdr:row>128</xdr:row>
      <xdr:rowOff>9525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2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2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2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3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3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3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3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128</xdr:row>
      <xdr:rowOff>9525</xdr:rowOff>
    </xdr:from>
    <xdr:to>
      <xdr:col>7</xdr:col>
      <xdr:colOff>361950</xdr:colOff>
      <xdr:row>128</xdr:row>
      <xdr:rowOff>9525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128</xdr:row>
      <xdr:rowOff>9525</xdr:rowOff>
    </xdr:from>
    <xdr:to>
      <xdr:col>7</xdr:col>
      <xdr:colOff>400050</xdr:colOff>
      <xdr:row>128</xdr:row>
      <xdr:rowOff>9525</xdr:rowOff>
    </xdr:to>
    <xdr:sp macro="" textlink="">
      <xdr:nvSpPr>
        <xdr:cNvPr id="25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128</xdr:row>
      <xdr:rowOff>9525</xdr:rowOff>
    </xdr:from>
    <xdr:to>
      <xdr:col>7</xdr:col>
      <xdr:colOff>447675</xdr:colOff>
      <xdr:row>128</xdr:row>
      <xdr:rowOff>9525</xdr:rowOff>
    </xdr:to>
    <xdr:sp macro="" textlink="">
      <xdr:nvSpPr>
        <xdr:cNvPr id="254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4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5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6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6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8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8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9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5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59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128</xdr:row>
      <xdr:rowOff>9525</xdr:rowOff>
    </xdr:from>
    <xdr:to>
      <xdr:col>8</xdr:col>
      <xdr:colOff>361950</xdr:colOff>
      <xdr:row>128</xdr:row>
      <xdr:rowOff>9525</xdr:rowOff>
    </xdr:to>
    <xdr:sp macro="" textlink="">
      <xdr:nvSpPr>
        <xdr:cNvPr id="260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128</xdr:row>
      <xdr:rowOff>9525</xdr:rowOff>
    </xdr:from>
    <xdr:to>
      <xdr:col>8</xdr:col>
      <xdr:colOff>381000</xdr:colOff>
      <xdr:row>128</xdr:row>
      <xdr:rowOff>9525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128</xdr:row>
      <xdr:rowOff>9525</xdr:rowOff>
    </xdr:from>
    <xdr:to>
      <xdr:col>8</xdr:col>
      <xdr:colOff>447675</xdr:colOff>
      <xdr:row>128</xdr:row>
      <xdr:rowOff>9525</xdr:rowOff>
    </xdr:to>
    <xdr:sp macro="" textlink="">
      <xdr:nvSpPr>
        <xdr:cNvPr id="261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128</xdr:row>
      <xdr:rowOff>9525</xdr:rowOff>
    </xdr:from>
    <xdr:to>
      <xdr:col>8</xdr:col>
      <xdr:colOff>400050</xdr:colOff>
      <xdr:row>128</xdr:row>
      <xdr:rowOff>9525</xdr:rowOff>
    </xdr:to>
    <xdr:sp macro="" textlink="">
      <xdr:nvSpPr>
        <xdr:cNvPr id="26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1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1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1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5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6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27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2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3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3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639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4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64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4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51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3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54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5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5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659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63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666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66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66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674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7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78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79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81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8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8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9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69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132</xdr:row>
      <xdr:rowOff>9525</xdr:rowOff>
    </xdr:from>
    <xdr:to>
      <xdr:col>4</xdr:col>
      <xdr:colOff>285750</xdr:colOff>
      <xdr:row>132</xdr:row>
      <xdr:rowOff>9525</xdr:rowOff>
    </xdr:to>
    <xdr:sp macro="" textlink="">
      <xdr:nvSpPr>
        <xdr:cNvPr id="2697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132</xdr:row>
      <xdr:rowOff>9525</xdr:rowOff>
    </xdr:from>
    <xdr:to>
      <xdr:col>4</xdr:col>
      <xdr:colOff>1285875</xdr:colOff>
      <xdr:row>132</xdr:row>
      <xdr:rowOff>9525</xdr:rowOff>
    </xdr:to>
    <xdr:sp macro="" textlink="">
      <xdr:nvSpPr>
        <xdr:cNvPr id="2698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132</xdr:row>
      <xdr:rowOff>9525</xdr:rowOff>
    </xdr:from>
    <xdr:to>
      <xdr:col>5</xdr:col>
      <xdr:colOff>285750</xdr:colOff>
      <xdr:row>132</xdr:row>
      <xdr:rowOff>9525</xdr:rowOff>
    </xdr:to>
    <xdr:sp macro="" textlink="">
      <xdr:nvSpPr>
        <xdr:cNvPr id="2699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132</xdr:row>
      <xdr:rowOff>9525</xdr:rowOff>
    </xdr:from>
    <xdr:to>
      <xdr:col>5</xdr:col>
      <xdr:colOff>1285875</xdr:colOff>
      <xdr:row>132</xdr:row>
      <xdr:rowOff>9525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132</xdr:row>
      <xdr:rowOff>9525</xdr:rowOff>
    </xdr:from>
    <xdr:to>
      <xdr:col>6</xdr:col>
      <xdr:colOff>285750</xdr:colOff>
      <xdr:row>132</xdr:row>
      <xdr:rowOff>9525</xdr:rowOff>
    </xdr:to>
    <xdr:sp macro="" textlink="">
      <xdr:nvSpPr>
        <xdr:cNvPr id="2701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132</xdr:row>
      <xdr:rowOff>9525</xdr:rowOff>
    </xdr:from>
    <xdr:to>
      <xdr:col>6</xdr:col>
      <xdr:colOff>1285875</xdr:colOff>
      <xdr:row>132</xdr:row>
      <xdr:rowOff>9525</xdr:rowOff>
    </xdr:to>
    <xdr:sp macro="" textlink="">
      <xdr:nvSpPr>
        <xdr:cNvPr id="2702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132</xdr:row>
      <xdr:rowOff>9525</xdr:rowOff>
    </xdr:from>
    <xdr:to>
      <xdr:col>7</xdr:col>
      <xdr:colOff>285750</xdr:colOff>
      <xdr:row>132</xdr:row>
      <xdr:rowOff>9525</xdr:rowOff>
    </xdr:to>
    <xdr:sp macro="" textlink="">
      <xdr:nvSpPr>
        <xdr:cNvPr id="2703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132</xdr:row>
      <xdr:rowOff>9525</xdr:rowOff>
    </xdr:from>
    <xdr:to>
      <xdr:col>7</xdr:col>
      <xdr:colOff>1285875</xdr:colOff>
      <xdr:row>132</xdr:row>
      <xdr:rowOff>9525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6"/>
  <sheetViews>
    <sheetView view="pageBreakPreview" zoomScale="70" zoomScaleNormal="106" zoomScaleSheetLayoutView="70"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E27" sqref="E27"/>
    </sheetView>
  </sheetViews>
  <sheetFormatPr defaultColWidth="10.6640625" defaultRowHeight="15.75" customHeight="1" x14ac:dyDescent="0.3"/>
  <cols>
    <col min="1" max="1" width="10.6640625" customWidth="1"/>
    <col min="2" max="2" width="64.33203125" customWidth="1"/>
    <col min="3" max="3" width="36.33203125" customWidth="1"/>
    <col min="4" max="4" width="26.109375" customWidth="1"/>
    <col min="5" max="5" width="19.33203125" style="62" customWidth="1"/>
    <col min="6" max="7" width="26.33203125" style="62" customWidth="1"/>
    <col min="8" max="8" width="24" customWidth="1"/>
    <col min="9" max="9" width="19.6640625" customWidth="1"/>
  </cols>
  <sheetData>
    <row r="1" spans="1:9" ht="24" customHeight="1" x14ac:dyDescent="0.3">
      <c r="A1" s="283" t="s">
        <v>0</v>
      </c>
      <c r="B1" s="283" t="s">
        <v>1</v>
      </c>
      <c r="C1" s="283" t="s">
        <v>2</v>
      </c>
      <c r="D1" s="1"/>
      <c r="E1" s="50"/>
      <c r="F1" s="50"/>
      <c r="G1" s="50"/>
      <c r="H1" s="1"/>
    </row>
    <row r="2" spans="1:9" ht="57.15" customHeight="1" x14ac:dyDescent="0.3">
      <c r="A2" s="283"/>
      <c r="B2" s="283"/>
      <c r="C2" s="283"/>
      <c r="D2" s="1">
        <v>2020</v>
      </c>
      <c r="E2" s="50">
        <v>2021</v>
      </c>
      <c r="F2" s="50">
        <v>2022</v>
      </c>
      <c r="G2" s="50">
        <v>2023</v>
      </c>
      <c r="H2" s="1">
        <v>2024</v>
      </c>
      <c r="I2" s="1" t="s">
        <v>3</v>
      </c>
    </row>
    <row r="3" spans="1:9" s="2" customFormat="1" ht="43.65" customHeight="1" x14ac:dyDescent="0.3">
      <c r="A3" s="284"/>
      <c r="B3" s="285" t="s">
        <v>4</v>
      </c>
      <c r="C3" s="35" t="s">
        <v>5</v>
      </c>
      <c r="D3" s="17">
        <f>D4+D5+D6+D8+D7</f>
        <v>3057487.2600000002</v>
      </c>
      <c r="E3" s="51">
        <f t="shared" ref="E3:H3" si="0">E4+E5+E6+E8+E7</f>
        <v>3748144.3458199999</v>
      </c>
      <c r="F3" s="51">
        <f t="shared" si="0"/>
        <v>1676512.3</v>
      </c>
      <c r="G3" s="51">
        <f t="shared" si="0"/>
        <v>1758918.64</v>
      </c>
      <c r="H3" s="17">
        <f t="shared" si="0"/>
        <v>1763041.5</v>
      </c>
    </row>
    <row r="4" spans="1:9" s="2" customFormat="1" ht="43.65" customHeight="1" x14ac:dyDescent="0.3">
      <c r="A4" s="284"/>
      <c r="B4" s="285"/>
      <c r="C4" s="35" t="s">
        <v>10</v>
      </c>
      <c r="D4" s="17">
        <f>D10</f>
        <v>33692</v>
      </c>
      <c r="E4" s="51">
        <f t="shared" ref="E4:H4" si="1">E10</f>
        <v>0</v>
      </c>
      <c r="F4" s="51">
        <f t="shared" si="1"/>
        <v>348223.2</v>
      </c>
      <c r="G4" s="51">
        <f t="shared" si="1"/>
        <v>429434.3</v>
      </c>
      <c r="H4" s="17">
        <f t="shared" si="1"/>
        <v>273671.59999999998</v>
      </c>
    </row>
    <row r="5" spans="1:9" s="2" customFormat="1" ht="43.65" customHeight="1" x14ac:dyDescent="0.3">
      <c r="A5" s="284"/>
      <c r="B5" s="285"/>
      <c r="C5" s="35" t="s">
        <v>6</v>
      </c>
      <c r="D5" s="17">
        <f>D11+D37+D52+D62</f>
        <v>1888631.9000000001</v>
      </c>
      <c r="E5" s="51">
        <f t="shared" ref="E5:H5" si="2">E11+E37+E52+E62</f>
        <v>2621956.23</v>
      </c>
      <c r="F5" s="51">
        <f t="shared" si="2"/>
        <v>1124476.1300000001</v>
      </c>
      <c r="G5" s="51">
        <f t="shared" si="2"/>
        <v>1124832.3299999998</v>
      </c>
      <c r="H5" s="17">
        <f t="shared" si="2"/>
        <v>1286297.3999999999</v>
      </c>
    </row>
    <row r="6" spans="1:9" s="2" customFormat="1" ht="24" customHeight="1" x14ac:dyDescent="0.3">
      <c r="A6" s="284"/>
      <c r="B6" s="285"/>
      <c r="C6" s="35" t="s">
        <v>7</v>
      </c>
      <c r="D6" s="17">
        <f>D12+D53</f>
        <v>28074.78</v>
      </c>
      <c r="E6" s="51">
        <f t="shared" ref="E6:H6" si="3">E12+E53</f>
        <v>3171.2069999999999</v>
      </c>
      <c r="F6" s="51">
        <f t="shared" si="3"/>
        <v>3552.97</v>
      </c>
      <c r="G6" s="51">
        <f t="shared" si="3"/>
        <v>4382.01</v>
      </c>
      <c r="H6" s="17">
        <f t="shared" si="3"/>
        <v>2792.5</v>
      </c>
    </row>
    <row r="7" spans="1:9" s="2" customFormat="1" ht="24" customHeight="1" x14ac:dyDescent="0.3">
      <c r="A7" s="284"/>
      <c r="B7" s="285"/>
      <c r="C7" s="35" t="s">
        <v>110</v>
      </c>
      <c r="D7" s="17">
        <f>D54</f>
        <v>0</v>
      </c>
      <c r="E7" s="51">
        <f t="shared" ref="E7:H7" si="4">E54</f>
        <v>0</v>
      </c>
      <c r="F7" s="51">
        <f t="shared" si="4"/>
        <v>0</v>
      </c>
      <c r="G7" s="51">
        <f t="shared" si="4"/>
        <v>0</v>
      </c>
      <c r="H7" s="17">
        <f t="shared" si="4"/>
        <v>0</v>
      </c>
    </row>
    <row r="8" spans="1:9" s="2" customFormat="1" ht="43.65" customHeight="1" x14ac:dyDescent="0.3">
      <c r="A8" s="284"/>
      <c r="B8" s="285"/>
      <c r="C8" s="35" t="s">
        <v>8</v>
      </c>
      <c r="D8" s="17">
        <f>D14+D38+D55</f>
        <v>1107088.58</v>
      </c>
      <c r="E8" s="51">
        <f t="shared" ref="E8:H8" si="5">E14+E38+E55</f>
        <v>1123016.90882</v>
      </c>
      <c r="F8" s="51">
        <f t="shared" si="5"/>
        <v>200260</v>
      </c>
      <c r="G8" s="51">
        <f t="shared" si="5"/>
        <v>200270</v>
      </c>
      <c r="H8" s="17">
        <f t="shared" si="5"/>
        <v>200280</v>
      </c>
    </row>
    <row r="9" spans="1:9" s="2" customFormat="1" ht="24" customHeight="1" x14ac:dyDescent="0.3">
      <c r="A9" s="286">
        <v>1</v>
      </c>
      <c r="B9" s="287" t="s">
        <v>9</v>
      </c>
      <c r="C9" s="35" t="s">
        <v>5</v>
      </c>
      <c r="D9" s="17">
        <f>D10+D11+D12+D14+D13</f>
        <v>2399039.2699999996</v>
      </c>
      <c r="E9" s="51">
        <f>SUM(E10:E12)</f>
        <v>2281553.4569999999</v>
      </c>
      <c r="F9" s="51">
        <f>SUM(F10:F12)</f>
        <v>1375335.6</v>
      </c>
      <c r="G9" s="51">
        <f>SUM(G10:G12)</f>
        <v>1458244.34</v>
      </c>
      <c r="H9" s="17">
        <f>SUM(H10:H12)</f>
        <v>1467963.2999999998</v>
      </c>
    </row>
    <row r="10" spans="1:9" s="2" customFormat="1" ht="24" customHeight="1" x14ac:dyDescent="0.3">
      <c r="A10" s="286"/>
      <c r="B10" s="287"/>
      <c r="C10" s="39" t="s">
        <v>10</v>
      </c>
      <c r="D10" s="17">
        <f>D32+D25</f>
        <v>33692</v>
      </c>
      <c r="E10" s="51">
        <f>E32+E25</f>
        <v>0</v>
      </c>
      <c r="F10" s="51">
        <f>F32+F25</f>
        <v>348223.2</v>
      </c>
      <c r="G10" s="51">
        <f>G32+G25</f>
        <v>429434.3</v>
      </c>
      <c r="H10" s="17">
        <f>H32+H25</f>
        <v>273671.59999999998</v>
      </c>
    </row>
    <row r="11" spans="1:9" s="2" customFormat="1" ht="43.65" customHeight="1" x14ac:dyDescent="0.3">
      <c r="A11" s="286"/>
      <c r="B11" s="287"/>
      <c r="C11" s="35" t="s">
        <v>6</v>
      </c>
      <c r="D11" s="17">
        <f>D15+D16+D17+D18+D21+D26+D29+D33+D19</f>
        <v>1474422.8</v>
      </c>
      <c r="E11" s="51">
        <f>E15+E16+E18+E20+E26+E29+E33+E19</f>
        <v>2278393.9300000002</v>
      </c>
      <c r="F11" s="51">
        <f>F15+F16+F18+F20+F26+F29+F33</f>
        <v>1023559.43</v>
      </c>
      <c r="G11" s="51">
        <f>G15+G16+G18+G20+G26+G29+G33</f>
        <v>1024428.03</v>
      </c>
      <c r="H11" s="17">
        <f>H15+H16+H18+H20+H26+H29+H33</f>
        <v>1191499.2</v>
      </c>
    </row>
    <row r="12" spans="1:9" s="2" customFormat="1" ht="43.65" customHeight="1" x14ac:dyDescent="0.3">
      <c r="A12" s="286"/>
      <c r="B12" s="287"/>
      <c r="C12" s="40" t="s">
        <v>7</v>
      </c>
      <c r="D12" s="41">
        <f>D34+D27+D30</f>
        <v>27996.39</v>
      </c>
      <c r="E12" s="52">
        <f>E34+E27+E30</f>
        <v>3159.527</v>
      </c>
      <c r="F12" s="52">
        <f>F34+F27+F30</f>
        <v>3552.97</v>
      </c>
      <c r="G12" s="52">
        <f>G34+G27+G30</f>
        <v>4382.01</v>
      </c>
      <c r="H12" s="41">
        <f>H34+H27+H30</f>
        <v>2792.5</v>
      </c>
    </row>
    <row r="13" spans="1:9" s="2" customFormat="1" ht="79.95" customHeight="1" x14ac:dyDescent="0.3">
      <c r="A13" s="42"/>
      <c r="B13" s="43"/>
      <c r="C13" s="35" t="s">
        <v>113</v>
      </c>
      <c r="D13" s="41">
        <f>D22</f>
        <v>3524.8</v>
      </c>
      <c r="E13" s="41">
        <f>E22</f>
        <v>3524.8</v>
      </c>
      <c r="F13" s="52"/>
      <c r="G13" s="52"/>
      <c r="H13" s="41"/>
    </row>
    <row r="14" spans="1:9" s="2" customFormat="1" ht="43.65" customHeight="1" x14ac:dyDescent="0.3">
      <c r="A14" s="42"/>
      <c r="B14" s="43"/>
      <c r="C14" s="40" t="s">
        <v>99</v>
      </c>
      <c r="D14" s="41">
        <f>D35+D23</f>
        <v>859403.28</v>
      </c>
      <c r="E14" s="41">
        <f>E35+E23</f>
        <v>922764.90882000001</v>
      </c>
      <c r="F14" s="52"/>
      <c r="G14" s="52"/>
      <c r="H14" s="41">
        <f>H35</f>
        <v>0</v>
      </c>
    </row>
    <row r="15" spans="1:9" s="16" customFormat="1" ht="105" customHeight="1" x14ac:dyDescent="0.3">
      <c r="A15" s="72" t="s">
        <v>11</v>
      </c>
      <c r="B15" s="73" t="s">
        <v>13</v>
      </c>
      <c r="C15" s="70" t="s">
        <v>6</v>
      </c>
      <c r="D15" s="66">
        <f>65179.7+600</f>
        <v>65779.7</v>
      </c>
      <c r="E15" s="66">
        <v>70026.899999999994</v>
      </c>
      <c r="F15" s="66">
        <v>70156.800000000003</v>
      </c>
      <c r="G15" s="66">
        <v>70205.100000000006</v>
      </c>
      <c r="H15" s="66">
        <v>63075.6</v>
      </c>
    </row>
    <row r="16" spans="1:9" s="16" customFormat="1" ht="170.1" customHeight="1" x14ac:dyDescent="0.3">
      <c r="A16" s="72" t="s">
        <v>12</v>
      </c>
      <c r="B16" s="73" t="s">
        <v>76</v>
      </c>
      <c r="C16" s="70" t="s">
        <v>6</v>
      </c>
      <c r="D16" s="66">
        <v>29023.4</v>
      </c>
      <c r="E16" s="66">
        <v>29992.6</v>
      </c>
      <c r="F16" s="66">
        <v>29992.6</v>
      </c>
      <c r="G16" s="66">
        <v>29992.6</v>
      </c>
      <c r="H16" s="66">
        <v>29023.4</v>
      </c>
    </row>
    <row r="17" spans="1:8" s="2" customFormat="1" ht="170.1" customHeight="1" x14ac:dyDescent="0.3">
      <c r="A17" s="44"/>
      <c r="B17" s="45" t="s">
        <v>112</v>
      </c>
      <c r="C17" s="35" t="s">
        <v>6</v>
      </c>
      <c r="D17" s="46">
        <v>100</v>
      </c>
      <c r="E17" s="53"/>
      <c r="F17" s="53"/>
      <c r="G17" s="53"/>
      <c r="H17" s="46"/>
    </row>
    <row r="18" spans="1:8" s="16" customFormat="1" ht="241.65" customHeight="1" x14ac:dyDescent="0.3">
      <c r="A18" s="68" t="s">
        <v>14</v>
      </c>
      <c r="B18" s="69" t="s">
        <v>77</v>
      </c>
      <c r="C18" s="70" t="s">
        <v>6</v>
      </c>
      <c r="D18" s="71">
        <f>1056609.6+157681</f>
        <v>1214290.6000000001</v>
      </c>
      <c r="E18" s="71">
        <v>1118525.1000000001</v>
      </c>
      <c r="F18" s="71"/>
      <c r="G18" s="71"/>
      <c r="H18" s="71">
        <v>1096633.8</v>
      </c>
    </row>
    <row r="19" spans="1:8" s="2" customFormat="1" ht="241.65" customHeight="1" x14ac:dyDescent="0.3">
      <c r="A19" s="44"/>
      <c r="B19" s="47" t="s">
        <v>131</v>
      </c>
      <c r="C19" s="35" t="s">
        <v>6</v>
      </c>
      <c r="D19" s="46"/>
      <c r="E19" s="53">
        <v>30000</v>
      </c>
      <c r="F19" s="53"/>
      <c r="G19" s="53"/>
      <c r="H19" s="46"/>
    </row>
    <row r="20" spans="1:8" s="2" customFormat="1" ht="150" customHeight="1" x14ac:dyDescent="0.3">
      <c r="A20" s="33" t="s">
        <v>15</v>
      </c>
      <c r="B20" s="34" t="s">
        <v>78</v>
      </c>
      <c r="C20" s="35" t="s">
        <v>5</v>
      </c>
      <c r="D20" s="17">
        <f>D21+D23+D22</f>
        <v>907117.9800000001</v>
      </c>
      <c r="E20" s="17">
        <f t="shared" ref="E20:G20" si="6">E21+E23+E22</f>
        <v>923417.33000000007</v>
      </c>
      <c r="F20" s="17">
        <f t="shared" si="6"/>
        <v>919892.53</v>
      </c>
      <c r="G20" s="17">
        <f t="shared" si="6"/>
        <v>919892.53</v>
      </c>
      <c r="H20" s="17"/>
    </row>
    <row r="21" spans="1:8" s="2" customFormat="1" ht="150" customHeight="1" x14ac:dyDescent="0.3">
      <c r="A21" s="33"/>
      <c r="B21" s="34"/>
      <c r="C21" s="35" t="s">
        <v>6</v>
      </c>
      <c r="D21" s="17">
        <v>57189.9</v>
      </c>
      <c r="E21" s="66">
        <v>59564.3</v>
      </c>
      <c r="F21" s="66">
        <v>59564.3</v>
      </c>
      <c r="G21" s="66">
        <v>59564.3</v>
      </c>
      <c r="H21" s="17">
        <v>56258.8</v>
      </c>
    </row>
    <row r="22" spans="1:8" s="2" customFormat="1" ht="171.75" customHeight="1" x14ac:dyDescent="0.3">
      <c r="A22" s="33"/>
      <c r="B22" s="34"/>
      <c r="C22" s="35" t="s">
        <v>113</v>
      </c>
      <c r="D22" s="17">
        <v>3524.8</v>
      </c>
      <c r="E22" s="66">
        <v>3524.8</v>
      </c>
      <c r="F22" s="66">
        <v>0</v>
      </c>
      <c r="G22" s="66">
        <v>0</v>
      </c>
      <c r="H22" s="17">
        <v>0</v>
      </c>
    </row>
    <row r="23" spans="1:8" s="2" customFormat="1" ht="150" customHeight="1" x14ac:dyDescent="0.3">
      <c r="A23" s="33"/>
      <c r="B23" s="34"/>
      <c r="C23" s="35" t="s">
        <v>99</v>
      </c>
      <c r="D23" s="17">
        <v>846403.28</v>
      </c>
      <c r="E23" s="66">
        <v>860328.23</v>
      </c>
      <c r="F23" s="66">
        <v>860328.23</v>
      </c>
      <c r="G23" s="66">
        <v>860328.23</v>
      </c>
      <c r="H23" s="17">
        <v>846403.28</v>
      </c>
    </row>
    <row r="24" spans="1:8" s="2" customFormat="1" ht="43.65" customHeight="1" x14ac:dyDescent="0.3">
      <c r="A24" s="284" t="s">
        <v>16</v>
      </c>
      <c r="B24" s="285" t="s">
        <v>79</v>
      </c>
      <c r="C24" s="35" t="s">
        <v>5</v>
      </c>
      <c r="D24" s="17">
        <f>SUM(D25:D27)</f>
        <v>41735.9</v>
      </c>
      <c r="E24" s="51">
        <f>SUM(E25:E27)</f>
        <v>0</v>
      </c>
      <c r="F24" s="51">
        <f>SUM(F25:F27)</f>
        <v>0</v>
      </c>
      <c r="G24" s="51">
        <f>SUM(G25:G27)</f>
        <v>0</v>
      </c>
      <c r="H24" s="17">
        <f>SUM(H25:H27)</f>
        <v>0</v>
      </c>
    </row>
    <row r="25" spans="1:8" s="2" customFormat="1" ht="43.65" customHeight="1" x14ac:dyDescent="0.3">
      <c r="A25" s="284"/>
      <c r="B25" s="285"/>
      <c r="C25" s="39" t="s">
        <v>10</v>
      </c>
      <c r="D25" s="17">
        <v>0</v>
      </c>
      <c r="E25" s="51"/>
      <c r="F25" s="51"/>
      <c r="G25" s="51">
        <v>0</v>
      </c>
      <c r="H25" s="17">
        <v>0</v>
      </c>
    </row>
    <row r="26" spans="1:8" s="2" customFormat="1" ht="43.65" customHeight="1" x14ac:dyDescent="0.3">
      <c r="A26" s="284"/>
      <c r="B26" s="285"/>
      <c r="C26" s="35" t="s">
        <v>6</v>
      </c>
      <c r="D26" s="17">
        <v>17300</v>
      </c>
      <c r="E26" s="51"/>
      <c r="F26" s="51"/>
      <c r="G26" s="51">
        <v>0</v>
      </c>
      <c r="H26" s="17">
        <v>0</v>
      </c>
    </row>
    <row r="27" spans="1:8" s="2" customFormat="1" ht="36.6" customHeight="1" x14ac:dyDescent="0.3">
      <c r="A27" s="284"/>
      <c r="B27" s="285"/>
      <c r="C27" s="40" t="s">
        <v>7</v>
      </c>
      <c r="D27" s="17">
        <v>24435.9</v>
      </c>
      <c r="E27" s="51"/>
      <c r="F27" s="51"/>
      <c r="G27" s="51">
        <v>0</v>
      </c>
      <c r="H27" s="17">
        <v>0</v>
      </c>
    </row>
    <row r="28" spans="1:8" s="2" customFormat="1" ht="101.7" customHeight="1" x14ac:dyDescent="0.3">
      <c r="A28" s="284" t="s">
        <v>17</v>
      </c>
      <c r="B28" s="285" t="s">
        <v>80</v>
      </c>
      <c r="C28" s="35" t="s">
        <v>5</v>
      </c>
      <c r="D28" s="17">
        <f>SUM(D29:D30)</f>
        <v>68225.320000000007</v>
      </c>
      <c r="E28" s="51">
        <f>SUM(E29:E30)</f>
        <v>35091.729999999996</v>
      </c>
      <c r="F28" s="51">
        <f>SUM(F29:F30)</f>
        <v>0</v>
      </c>
      <c r="G28" s="51">
        <f>SUM(G29:G30)</f>
        <v>0</v>
      </c>
      <c r="H28" s="17">
        <f>SUM(H29:H30)</f>
        <v>0</v>
      </c>
    </row>
    <row r="29" spans="1:8" s="2" customFormat="1" ht="110.1" customHeight="1" x14ac:dyDescent="0.3">
      <c r="A29" s="284"/>
      <c r="B29" s="285"/>
      <c r="C29" s="35" t="s">
        <v>6</v>
      </c>
      <c r="D29" s="17">
        <v>65214.5</v>
      </c>
      <c r="E29" s="51">
        <v>33186.699999999997</v>
      </c>
      <c r="F29" s="51">
        <v>0</v>
      </c>
      <c r="G29" s="51">
        <v>0</v>
      </c>
      <c r="H29" s="17">
        <v>0</v>
      </c>
    </row>
    <row r="30" spans="1:8" s="2" customFormat="1" ht="95.1" customHeight="1" x14ac:dyDescent="0.3">
      <c r="A30" s="284"/>
      <c r="B30" s="285"/>
      <c r="C30" s="40" t="s">
        <v>7</v>
      </c>
      <c r="D30" s="17">
        <v>3010.82</v>
      </c>
      <c r="E30" s="51">
        <v>1905.03</v>
      </c>
      <c r="F30" s="51">
        <v>0</v>
      </c>
      <c r="G30" s="51">
        <v>0</v>
      </c>
      <c r="H30" s="17">
        <v>0</v>
      </c>
    </row>
    <row r="31" spans="1:8" s="2" customFormat="1" ht="43.65" customHeight="1" x14ac:dyDescent="0.3">
      <c r="A31" s="284" t="s">
        <v>19</v>
      </c>
      <c r="B31" s="285" t="s">
        <v>18</v>
      </c>
      <c r="C31" s="35" t="s">
        <v>5</v>
      </c>
      <c r="D31" s="17">
        <f>D32+D33+D34+D35</f>
        <v>72766.37</v>
      </c>
      <c r="E31" s="66">
        <f>E32+E33+E34+E35</f>
        <v>136936.47581999999</v>
      </c>
      <c r="F31" s="66">
        <f t="shared" ref="F31:H31" si="7">F32+F33+F34+F35</f>
        <v>363593.67</v>
      </c>
      <c r="G31" s="66">
        <f t="shared" si="7"/>
        <v>438154.11</v>
      </c>
      <c r="H31" s="51">
        <f t="shared" si="7"/>
        <v>279230.5</v>
      </c>
    </row>
    <row r="32" spans="1:8" s="2" customFormat="1" ht="57.75" customHeight="1" x14ac:dyDescent="0.3">
      <c r="A32" s="284"/>
      <c r="B32" s="285"/>
      <c r="C32" s="39" t="s">
        <v>10</v>
      </c>
      <c r="D32" s="17">
        <v>33692</v>
      </c>
      <c r="E32" s="66">
        <v>0</v>
      </c>
      <c r="F32" s="66">
        <v>348223.2</v>
      </c>
      <c r="G32" s="66">
        <v>429434.3</v>
      </c>
      <c r="H32" s="17">
        <v>273671.59999999998</v>
      </c>
    </row>
    <row r="33" spans="1:8" s="2" customFormat="1" ht="43.65" customHeight="1" x14ac:dyDescent="0.3">
      <c r="A33" s="284"/>
      <c r="B33" s="285"/>
      <c r="C33" s="35" t="s">
        <v>6</v>
      </c>
      <c r="D33" s="17">
        <v>25524.7</v>
      </c>
      <c r="E33" s="66">
        <v>73245.3</v>
      </c>
      <c r="F33" s="66">
        <v>3517.5</v>
      </c>
      <c r="G33" s="66">
        <v>4337.8</v>
      </c>
      <c r="H33" s="17">
        <v>2766.4</v>
      </c>
    </row>
    <row r="34" spans="1:8" s="18" customFormat="1" ht="43.65" customHeight="1" x14ac:dyDescent="0.3">
      <c r="A34" s="284"/>
      <c r="B34" s="285"/>
      <c r="C34" s="48" t="s">
        <v>7</v>
      </c>
      <c r="D34" s="49">
        <v>549.66999999999996</v>
      </c>
      <c r="E34" s="67">
        <v>1254.4970000000001</v>
      </c>
      <c r="F34" s="67">
        <v>3552.97</v>
      </c>
      <c r="G34" s="67">
        <v>4382.01</v>
      </c>
      <c r="H34" s="49">
        <v>2792.5</v>
      </c>
    </row>
    <row r="35" spans="1:8" s="18" customFormat="1" ht="43.65" customHeight="1" x14ac:dyDescent="0.3">
      <c r="A35" s="33"/>
      <c r="B35" s="34"/>
      <c r="C35" s="48" t="s">
        <v>99</v>
      </c>
      <c r="D35" s="49">
        <v>13000</v>
      </c>
      <c r="E35" s="67">
        <v>62436.678820000001</v>
      </c>
      <c r="F35" s="67">
        <v>8300</v>
      </c>
      <c r="G35" s="67">
        <v>0</v>
      </c>
      <c r="H35" s="49">
        <v>0</v>
      </c>
    </row>
    <row r="36" spans="1:8" s="16" customFormat="1" ht="24.6" customHeight="1" x14ac:dyDescent="0.3">
      <c r="A36" s="294">
        <v>2</v>
      </c>
      <c r="B36" s="295" t="s">
        <v>20</v>
      </c>
      <c r="C36" s="70" t="s">
        <v>5</v>
      </c>
      <c r="D36" s="74">
        <f>SUM(D37:D38)</f>
        <v>201480.40000000002</v>
      </c>
      <c r="E36" s="74">
        <f>SUM(E37:E38)</f>
        <v>201781.8</v>
      </c>
      <c r="F36" s="74">
        <f>SUM(F37:F38)</f>
        <v>201797.1</v>
      </c>
      <c r="G36" s="74">
        <f>SUM(G37:G38)</f>
        <v>201810</v>
      </c>
      <c r="H36" s="74">
        <f>SUM(H37:H38)</f>
        <v>201657.9</v>
      </c>
    </row>
    <row r="37" spans="1:8" s="16" customFormat="1" ht="24" customHeight="1" x14ac:dyDescent="0.3">
      <c r="A37" s="294"/>
      <c r="B37" s="295"/>
      <c r="C37" s="70" t="s">
        <v>6</v>
      </c>
      <c r="D37" s="74">
        <f>D40</f>
        <v>1335.1</v>
      </c>
      <c r="E37" s="74">
        <f>E40</f>
        <v>1529.8</v>
      </c>
      <c r="F37" s="74">
        <f>F40</f>
        <v>1537.1</v>
      </c>
      <c r="G37" s="74">
        <f>G40</f>
        <v>1540</v>
      </c>
      <c r="H37" s="74">
        <f>H40</f>
        <v>1377.9</v>
      </c>
    </row>
    <row r="38" spans="1:8" s="16" customFormat="1" ht="41.85" customHeight="1" x14ac:dyDescent="0.3">
      <c r="A38" s="294"/>
      <c r="B38" s="295"/>
      <c r="C38" s="70" t="s">
        <v>8</v>
      </c>
      <c r="D38" s="74">
        <f>D41+D45</f>
        <v>200145.30000000002</v>
      </c>
      <c r="E38" s="74">
        <f>E41+E45</f>
        <v>200252</v>
      </c>
      <c r="F38" s="74">
        <f>F41+F45</f>
        <v>200260</v>
      </c>
      <c r="G38" s="74">
        <f>G41+G45</f>
        <v>200270</v>
      </c>
      <c r="H38" s="74">
        <f>H41+H45</f>
        <v>200280</v>
      </c>
    </row>
    <row r="39" spans="1:8" s="2" customFormat="1" ht="27.45" customHeight="1" x14ac:dyDescent="0.3">
      <c r="A39" s="296" t="s">
        <v>21</v>
      </c>
      <c r="B39" s="297" t="s">
        <v>22</v>
      </c>
      <c r="C39" s="35" t="s">
        <v>5</v>
      </c>
      <c r="D39" s="19">
        <f>D40+D41</f>
        <v>2136.6999999999998</v>
      </c>
      <c r="E39" s="55">
        <f>E40+E41</f>
        <v>2331.8000000000002</v>
      </c>
      <c r="F39" s="55">
        <f>F40+F41</f>
        <v>2347.1</v>
      </c>
      <c r="G39" s="55">
        <f>G40+G41</f>
        <v>2360</v>
      </c>
      <c r="H39" s="19">
        <f>H40+H41</f>
        <v>2207.9</v>
      </c>
    </row>
    <row r="40" spans="1:8" s="2" customFormat="1" ht="24" customHeight="1" x14ac:dyDescent="0.3">
      <c r="A40" s="296"/>
      <c r="B40" s="297"/>
      <c r="C40" s="65" t="s">
        <v>6</v>
      </c>
      <c r="D40" s="49">
        <f t="shared" ref="D40:H41" si="8">D42</f>
        <v>1335.1</v>
      </c>
      <c r="E40" s="54">
        <f t="shared" si="8"/>
        <v>1529.8</v>
      </c>
      <c r="F40" s="54">
        <f t="shared" si="8"/>
        <v>1537.1</v>
      </c>
      <c r="G40" s="54">
        <f t="shared" si="8"/>
        <v>1540</v>
      </c>
      <c r="H40" s="49">
        <f t="shared" si="8"/>
        <v>1377.9</v>
      </c>
    </row>
    <row r="41" spans="1:8" s="2" customFormat="1" ht="41.85" customHeight="1" x14ac:dyDescent="0.3">
      <c r="A41" s="296"/>
      <c r="B41" s="297"/>
      <c r="C41" s="35" t="s">
        <v>23</v>
      </c>
      <c r="D41" s="19">
        <f t="shared" si="8"/>
        <v>801.6</v>
      </c>
      <c r="E41" s="55">
        <f t="shared" si="8"/>
        <v>802</v>
      </c>
      <c r="F41" s="55">
        <f t="shared" si="8"/>
        <v>810</v>
      </c>
      <c r="G41" s="55">
        <f t="shared" si="8"/>
        <v>820</v>
      </c>
      <c r="H41" s="19">
        <f t="shared" si="8"/>
        <v>830</v>
      </c>
    </row>
    <row r="42" spans="1:8" s="2" customFormat="1" ht="192.45" customHeight="1" x14ac:dyDescent="0.3">
      <c r="A42" s="36" t="s">
        <v>24</v>
      </c>
      <c r="B42" s="35" t="s">
        <v>25</v>
      </c>
      <c r="C42" s="65" t="s">
        <v>6</v>
      </c>
      <c r="D42" s="63">
        <v>1335.1</v>
      </c>
      <c r="E42" s="64">
        <v>1529.8</v>
      </c>
      <c r="F42" s="64">
        <v>1537.1</v>
      </c>
      <c r="G42" s="64">
        <v>1540</v>
      </c>
      <c r="H42" s="63">
        <v>1377.9</v>
      </c>
    </row>
    <row r="43" spans="1:8" s="2" customFormat="1" ht="130.94999999999999" customHeight="1" x14ac:dyDescent="0.3">
      <c r="A43" s="36" t="s">
        <v>26</v>
      </c>
      <c r="B43" s="35" t="s">
        <v>27</v>
      </c>
      <c r="C43" s="35" t="s">
        <v>8</v>
      </c>
      <c r="D43" s="20">
        <v>801.6</v>
      </c>
      <c r="E43" s="56">
        <v>802</v>
      </c>
      <c r="F43" s="56">
        <v>810</v>
      </c>
      <c r="G43" s="56">
        <v>820</v>
      </c>
      <c r="H43" s="20">
        <v>830</v>
      </c>
    </row>
    <row r="44" spans="1:8" s="2" customFormat="1" ht="167.7" customHeight="1" x14ac:dyDescent="0.3">
      <c r="A44" s="36" t="s">
        <v>28</v>
      </c>
      <c r="B44" s="35" t="s">
        <v>29</v>
      </c>
      <c r="C44" s="35" t="s">
        <v>6</v>
      </c>
      <c r="D44" s="21">
        <v>0</v>
      </c>
      <c r="E44" s="57">
        <v>0</v>
      </c>
      <c r="F44" s="55">
        <v>0</v>
      </c>
      <c r="G44" s="55">
        <v>0</v>
      </c>
      <c r="H44" s="19">
        <v>0</v>
      </c>
    </row>
    <row r="45" spans="1:8" s="2" customFormat="1" ht="80.7" customHeight="1" x14ac:dyDescent="0.3">
      <c r="A45" s="36" t="s">
        <v>30</v>
      </c>
      <c r="B45" s="35" t="s">
        <v>31</v>
      </c>
      <c r="C45" s="35" t="s">
        <v>32</v>
      </c>
      <c r="D45" s="21">
        <f>D46+D49</f>
        <v>199343.7</v>
      </c>
      <c r="E45" s="57">
        <f>E46+E49</f>
        <v>199450</v>
      </c>
      <c r="F45" s="57">
        <f>F46+F49</f>
        <v>199450</v>
      </c>
      <c r="G45" s="57">
        <f>G46+G49</f>
        <v>199450</v>
      </c>
      <c r="H45" s="21">
        <f>H46+H49</f>
        <v>199450</v>
      </c>
    </row>
    <row r="46" spans="1:8" s="2" customFormat="1" ht="66.75" customHeight="1" x14ac:dyDescent="0.3">
      <c r="A46" s="36" t="s">
        <v>33</v>
      </c>
      <c r="B46" s="35" t="s">
        <v>34</v>
      </c>
      <c r="C46" s="35" t="s">
        <v>32</v>
      </c>
      <c r="D46" s="21">
        <f>D48</f>
        <v>79343.7</v>
      </c>
      <c r="E46" s="57">
        <f>E48</f>
        <v>79450</v>
      </c>
      <c r="F46" s="57">
        <f>F48</f>
        <v>79450</v>
      </c>
      <c r="G46" s="57">
        <f>G48</f>
        <v>79450</v>
      </c>
      <c r="H46" s="21">
        <f>H48</f>
        <v>79450</v>
      </c>
    </row>
    <row r="47" spans="1:8" s="2" customFormat="1" ht="49.5" customHeight="1" x14ac:dyDescent="0.3">
      <c r="A47" s="36" t="s">
        <v>35</v>
      </c>
      <c r="B47" s="35" t="s">
        <v>36</v>
      </c>
      <c r="C47" s="35" t="s">
        <v>37</v>
      </c>
      <c r="D47" s="21" t="s">
        <v>38</v>
      </c>
      <c r="E47" s="57"/>
      <c r="F47" s="57"/>
      <c r="G47" s="57"/>
      <c r="H47" s="21"/>
    </row>
    <row r="48" spans="1:8" s="2" customFormat="1" ht="49.2" customHeight="1" x14ac:dyDescent="0.3">
      <c r="A48" s="36" t="s">
        <v>39</v>
      </c>
      <c r="B48" s="35" t="s">
        <v>40</v>
      </c>
      <c r="C48" s="35" t="s">
        <v>32</v>
      </c>
      <c r="D48" s="20">
        <v>79343.7</v>
      </c>
      <c r="E48" s="56">
        <v>79450</v>
      </c>
      <c r="F48" s="56">
        <v>79450</v>
      </c>
      <c r="G48" s="56">
        <v>79450</v>
      </c>
      <c r="H48" s="20">
        <v>79450</v>
      </c>
    </row>
    <row r="49" spans="1:8" s="2" customFormat="1" ht="193.35" customHeight="1" x14ac:dyDescent="0.3">
      <c r="A49" s="36" t="s">
        <v>41</v>
      </c>
      <c r="B49" s="35" t="s">
        <v>42</v>
      </c>
      <c r="C49" s="35" t="s">
        <v>23</v>
      </c>
      <c r="D49" s="21">
        <v>120000</v>
      </c>
      <c r="E49" s="57">
        <v>120000</v>
      </c>
      <c r="F49" s="57">
        <v>120000</v>
      </c>
      <c r="G49" s="57">
        <v>120000</v>
      </c>
      <c r="H49" s="21">
        <v>120000</v>
      </c>
    </row>
    <row r="50" spans="1:8" s="2" customFormat="1" ht="101.25" customHeight="1" x14ac:dyDescent="0.3">
      <c r="A50" s="36" t="s">
        <v>43</v>
      </c>
      <c r="B50" s="35" t="s">
        <v>44</v>
      </c>
      <c r="C50" s="35" t="s">
        <v>37</v>
      </c>
      <c r="D50" s="21" t="s">
        <v>38</v>
      </c>
      <c r="E50" s="57"/>
      <c r="F50" s="57" t="s">
        <v>38</v>
      </c>
      <c r="G50" s="57" t="s">
        <v>38</v>
      </c>
      <c r="H50" s="21" t="s">
        <v>38</v>
      </c>
    </row>
    <row r="51" spans="1:8" s="2" customFormat="1" ht="22.8" x14ac:dyDescent="0.3">
      <c r="A51" s="298" t="s">
        <v>45</v>
      </c>
      <c r="B51" s="299" t="s">
        <v>46</v>
      </c>
      <c r="C51" s="22" t="s">
        <v>5</v>
      </c>
      <c r="D51" s="23">
        <f>SUM(D52:D55)</f>
        <v>266433.19</v>
      </c>
      <c r="E51" s="104">
        <f t="shared" ref="E51:H51" si="9">SUM(E52:E55)</f>
        <v>280077.88</v>
      </c>
      <c r="F51" s="58">
        <f t="shared" si="9"/>
        <v>37357.300000000003</v>
      </c>
      <c r="G51" s="58">
        <f t="shared" si="9"/>
        <v>36819.9</v>
      </c>
      <c r="H51" s="23">
        <f t="shared" si="9"/>
        <v>30439.5</v>
      </c>
    </row>
    <row r="52" spans="1:8" s="2" customFormat="1" ht="22.8" x14ac:dyDescent="0.3">
      <c r="A52" s="298"/>
      <c r="B52" s="299"/>
      <c r="C52" s="22" t="s">
        <v>6</v>
      </c>
      <c r="D52" s="23">
        <f>SUM(D57,D59)</f>
        <v>218814.8</v>
      </c>
      <c r="E52" s="104">
        <f t="shared" ref="E52:H52" si="10">SUM(E57,E59)</f>
        <v>280066.2</v>
      </c>
      <c r="F52" s="58">
        <f t="shared" si="10"/>
        <v>37357.300000000003</v>
      </c>
      <c r="G52" s="58">
        <f t="shared" si="10"/>
        <v>36819.9</v>
      </c>
      <c r="H52" s="23">
        <f t="shared" si="10"/>
        <v>30439.5</v>
      </c>
    </row>
    <row r="53" spans="1:8" s="2" customFormat="1" ht="22.8" x14ac:dyDescent="0.3">
      <c r="A53" s="298"/>
      <c r="B53" s="299"/>
      <c r="C53" s="22" t="s">
        <v>7</v>
      </c>
      <c r="D53" s="23">
        <f>D58</f>
        <v>78.39</v>
      </c>
      <c r="E53" s="104">
        <f t="shared" ref="E53:H53" si="11">E58</f>
        <v>11.68</v>
      </c>
      <c r="F53" s="58">
        <f t="shared" si="11"/>
        <v>0</v>
      </c>
      <c r="G53" s="58">
        <f t="shared" si="11"/>
        <v>0</v>
      </c>
      <c r="H53" s="23">
        <f t="shared" si="11"/>
        <v>0</v>
      </c>
    </row>
    <row r="54" spans="1:8" s="2" customFormat="1" ht="68.400000000000006" x14ac:dyDescent="0.3">
      <c r="A54" s="298"/>
      <c r="B54" s="299"/>
      <c r="C54" s="22" t="s">
        <v>109</v>
      </c>
      <c r="D54" s="23">
        <f>D61</f>
        <v>0</v>
      </c>
      <c r="E54" s="58">
        <f t="shared" ref="E54:H54" si="12">E61</f>
        <v>0</v>
      </c>
      <c r="F54" s="58">
        <f t="shared" si="12"/>
        <v>0</v>
      </c>
      <c r="G54" s="58">
        <f t="shared" si="12"/>
        <v>0</v>
      </c>
      <c r="H54" s="23">
        <f t="shared" si="12"/>
        <v>0</v>
      </c>
    </row>
    <row r="55" spans="1:8" s="2" customFormat="1" ht="45.6" x14ac:dyDescent="0.3">
      <c r="A55" s="298"/>
      <c r="B55" s="299"/>
      <c r="C55" s="22" t="s">
        <v>8</v>
      </c>
      <c r="D55" s="23">
        <f>D60</f>
        <v>47540</v>
      </c>
      <c r="E55" s="58">
        <f t="shared" ref="E55:H55" si="13">E60</f>
        <v>0</v>
      </c>
      <c r="F55" s="58">
        <f t="shared" si="13"/>
        <v>0</v>
      </c>
      <c r="G55" s="58">
        <f t="shared" si="13"/>
        <v>0</v>
      </c>
      <c r="H55" s="23">
        <f t="shared" si="13"/>
        <v>0</v>
      </c>
    </row>
    <row r="56" spans="1:8" s="2" customFormat="1" ht="22.8" x14ac:dyDescent="0.3">
      <c r="A56" s="291" t="s">
        <v>47</v>
      </c>
      <c r="B56" s="288" t="s">
        <v>69</v>
      </c>
      <c r="C56" s="38" t="s">
        <v>5</v>
      </c>
      <c r="D56" s="24">
        <f>SUM(D57:D58)</f>
        <v>182300.99000000002</v>
      </c>
      <c r="E56" s="103">
        <f t="shared" ref="E56:H56" si="14">SUM(E57:E58)</f>
        <v>241737.28</v>
      </c>
      <c r="F56" s="59">
        <f t="shared" si="14"/>
        <v>0</v>
      </c>
      <c r="G56" s="59">
        <f t="shared" si="14"/>
        <v>0</v>
      </c>
      <c r="H56" s="23">
        <f t="shared" si="14"/>
        <v>0</v>
      </c>
    </row>
    <row r="57" spans="1:8" s="2" customFormat="1" ht="23.25" customHeight="1" x14ac:dyDescent="0.3">
      <c r="A57" s="292"/>
      <c r="B57" s="289"/>
      <c r="C57" s="38" t="s">
        <v>6</v>
      </c>
      <c r="D57" s="24">
        <v>182222.6</v>
      </c>
      <c r="E57" s="103">
        <v>241725.6</v>
      </c>
      <c r="F57" s="59">
        <v>0</v>
      </c>
      <c r="G57" s="59">
        <v>0</v>
      </c>
      <c r="H57" s="23">
        <v>0</v>
      </c>
    </row>
    <row r="58" spans="1:8" s="2" customFormat="1" ht="23.25" customHeight="1" x14ac:dyDescent="0.3">
      <c r="A58" s="293"/>
      <c r="B58" s="290"/>
      <c r="C58" s="38" t="s">
        <v>7</v>
      </c>
      <c r="D58" s="24">
        <v>78.39</v>
      </c>
      <c r="E58" s="103">
        <v>11.68</v>
      </c>
      <c r="F58" s="59">
        <v>0</v>
      </c>
      <c r="G58" s="59">
        <v>0</v>
      </c>
      <c r="H58" s="23">
        <v>0</v>
      </c>
    </row>
    <row r="59" spans="1:8" s="2" customFormat="1" ht="114" x14ac:dyDescent="0.3">
      <c r="A59" s="37" t="s">
        <v>48</v>
      </c>
      <c r="B59" s="25" t="s">
        <v>70</v>
      </c>
      <c r="C59" s="38" t="s">
        <v>6</v>
      </c>
      <c r="D59" s="26">
        <v>36592.199999999997</v>
      </c>
      <c r="E59" s="60">
        <v>38340.6</v>
      </c>
      <c r="F59" s="60">
        <v>37357.300000000003</v>
      </c>
      <c r="G59" s="60">
        <v>36819.9</v>
      </c>
      <c r="H59" s="26">
        <v>30439.5</v>
      </c>
    </row>
    <row r="60" spans="1:8" s="2" customFormat="1" ht="68.400000000000006" x14ac:dyDescent="0.3">
      <c r="A60" s="37" t="s">
        <v>50</v>
      </c>
      <c r="B60" s="25" t="s">
        <v>49</v>
      </c>
      <c r="C60" s="38" t="s">
        <v>8</v>
      </c>
      <c r="D60" s="26">
        <v>47540</v>
      </c>
      <c r="E60" s="60">
        <v>0</v>
      </c>
      <c r="F60" s="60">
        <v>0</v>
      </c>
      <c r="G60" s="60">
        <v>0</v>
      </c>
      <c r="H60" s="23">
        <v>0</v>
      </c>
    </row>
    <row r="61" spans="1:8" s="2" customFormat="1" ht="68.400000000000006" x14ac:dyDescent="0.3">
      <c r="A61" s="37" t="s">
        <v>51</v>
      </c>
      <c r="B61" s="38" t="s">
        <v>91</v>
      </c>
      <c r="C61" s="22" t="s">
        <v>110</v>
      </c>
      <c r="D61" s="24">
        <v>0</v>
      </c>
      <c r="E61" s="59">
        <v>0</v>
      </c>
      <c r="F61" s="59">
        <v>0</v>
      </c>
      <c r="G61" s="59">
        <v>0</v>
      </c>
      <c r="H61" s="24">
        <v>0</v>
      </c>
    </row>
    <row r="62" spans="1:8" s="2" customFormat="1" ht="72.150000000000006" customHeight="1" x14ac:dyDescent="0.3">
      <c r="A62" s="33">
        <v>4</v>
      </c>
      <c r="B62" s="34" t="s">
        <v>52</v>
      </c>
      <c r="C62" s="35" t="s">
        <v>6</v>
      </c>
      <c r="D62" s="75">
        <f>D63+D64+D65</f>
        <v>194059.19999999998</v>
      </c>
      <c r="E62" s="61">
        <f>E63+E65+E64</f>
        <v>61966.3</v>
      </c>
      <c r="F62" s="61">
        <f>F63+F65+F64</f>
        <v>62022.3</v>
      </c>
      <c r="G62" s="61">
        <f>G63+G65+G64</f>
        <v>62044.4</v>
      </c>
      <c r="H62" s="33">
        <f>H63+H65+H64</f>
        <v>62980.800000000003</v>
      </c>
    </row>
    <row r="63" spans="1:8" s="2" customFormat="1" ht="68.400000000000006" customHeight="1" x14ac:dyDescent="0.3">
      <c r="A63" s="33" t="s">
        <v>53</v>
      </c>
      <c r="B63" s="34" t="s">
        <v>54</v>
      </c>
      <c r="C63" s="34" t="s">
        <v>6</v>
      </c>
      <c r="D63" s="19">
        <v>41972.2</v>
      </c>
      <c r="E63" s="55">
        <v>43314.8</v>
      </c>
      <c r="F63" s="55">
        <v>43314.8</v>
      </c>
      <c r="G63" s="55">
        <v>43314.8</v>
      </c>
      <c r="H63" s="55">
        <v>43314.8</v>
      </c>
    </row>
    <row r="64" spans="1:8" s="2" customFormat="1" ht="100.5" customHeight="1" x14ac:dyDescent="0.3">
      <c r="A64" s="33" t="s">
        <v>55</v>
      </c>
      <c r="B64" s="34" t="s">
        <v>56</v>
      </c>
      <c r="C64" s="34" t="s">
        <v>6</v>
      </c>
      <c r="D64" s="19">
        <v>16868.7</v>
      </c>
      <c r="E64" s="55">
        <v>18651.5</v>
      </c>
      <c r="F64" s="55">
        <v>18707.5</v>
      </c>
      <c r="G64" s="55">
        <v>18729.599999999999</v>
      </c>
      <c r="H64" s="21">
        <v>19666</v>
      </c>
    </row>
    <row r="65" spans="1:8" s="2" customFormat="1" ht="48.75" customHeight="1" x14ac:dyDescent="0.3">
      <c r="A65" s="33" t="s">
        <v>57</v>
      </c>
      <c r="B65" s="34" t="s">
        <v>111</v>
      </c>
      <c r="C65" s="34" t="s">
        <v>6</v>
      </c>
      <c r="D65" s="19">
        <v>135218.29999999999</v>
      </c>
      <c r="E65" s="55"/>
      <c r="F65" s="55"/>
      <c r="G65" s="55"/>
      <c r="H65" s="19"/>
    </row>
    <row r="66" spans="1:8" s="2" customFormat="1" ht="15.75" customHeight="1" x14ac:dyDescent="0.3">
      <c r="E66" s="62"/>
      <c r="F66" s="62"/>
      <c r="G66" s="62"/>
    </row>
    <row r="67" spans="1:8" s="2" customFormat="1" ht="15.75" customHeight="1" x14ac:dyDescent="0.3">
      <c r="E67" s="62"/>
      <c r="F67" s="62"/>
      <c r="G67" s="62"/>
    </row>
    <row r="68" spans="1:8" s="2" customFormat="1" ht="15.75" customHeight="1" x14ac:dyDescent="0.3">
      <c r="E68" s="62"/>
      <c r="F68" s="62"/>
      <c r="G68" s="62"/>
    </row>
    <row r="69" spans="1:8" s="2" customFormat="1" ht="15.75" customHeight="1" x14ac:dyDescent="0.3">
      <c r="E69" s="62"/>
      <c r="F69" s="62"/>
      <c r="G69" s="62"/>
    </row>
    <row r="70" spans="1:8" s="2" customFormat="1" ht="15.75" customHeight="1" x14ac:dyDescent="0.3">
      <c r="E70" s="62"/>
      <c r="F70" s="62"/>
      <c r="G70" s="62"/>
    </row>
    <row r="71" spans="1:8" s="2" customFormat="1" ht="15.75" customHeight="1" x14ac:dyDescent="0.3">
      <c r="E71" s="62"/>
      <c r="F71" s="62"/>
      <c r="G71" s="62"/>
    </row>
    <row r="72" spans="1:8" s="2" customFormat="1" ht="15.75" customHeight="1" x14ac:dyDescent="0.3">
      <c r="E72" s="62"/>
      <c r="F72" s="62"/>
      <c r="G72" s="62"/>
    </row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sheetProtection selectLockedCells="1" selectUnlockedCells="1"/>
  <autoFilter ref="A2:I65"/>
  <mergeCells count="21">
    <mergeCell ref="B56:B58"/>
    <mergeCell ref="A56:A58"/>
    <mergeCell ref="A36:A38"/>
    <mergeCell ref="B36:B38"/>
    <mergeCell ref="A39:A41"/>
    <mergeCell ref="B39:B41"/>
    <mergeCell ref="A51:A55"/>
    <mergeCell ref="B51:B55"/>
    <mergeCell ref="A9:A12"/>
    <mergeCell ref="B9:B12"/>
    <mergeCell ref="A31:A34"/>
    <mergeCell ref="B31:B34"/>
    <mergeCell ref="A24:A27"/>
    <mergeCell ref="B24:B27"/>
    <mergeCell ref="A28:A30"/>
    <mergeCell ref="B28:B30"/>
    <mergeCell ref="A1:A2"/>
    <mergeCell ref="B1:B2"/>
    <mergeCell ref="C1:C2"/>
    <mergeCell ref="A3:A8"/>
    <mergeCell ref="B3:B8"/>
  </mergeCells>
  <pageMargins left="0.25" right="0.25" top="0.75" bottom="0.75" header="0.3" footer="0.3"/>
  <pageSetup paperSize="9" scale="42" firstPageNumber="0" fitToHeight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view="pageLayout" topLeftCell="A51" zoomScale="60" zoomScaleNormal="75" zoomScaleSheetLayoutView="75" zoomScalePageLayoutView="60" workbookViewId="0">
      <selection activeCell="E64" sqref="E64:E65"/>
    </sheetView>
  </sheetViews>
  <sheetFormatPr defaultColWidth="9" defaultRowHeight="15.75" customHeight="1" x14ac:dyDescent="0.35"/>
  <cols>
    <col min="1" max="1" width="9.109375" style="84" customWidth="1"/>
    <col min="2" max="2" width="46.33203125" style="78" customWidth="1"/>
    <col min="3" max="3" width="45.109375" style="79" customWidth="1"/>
    <col min="4" max="4" width="27.33203125" style="79" customWidth="1"/>
    <col min="5" max="5" width="27.88671875" style="78" customWidth="1"/>
    <col min="6" max="7" width="24.6640625" style="78" customWidth="1"/>
    <col min="8" max="8" width="25.6640625" style="78" customWidth="1"/>
    <col min="9" max="9" width="24.109375" style="184" customWidth="1"/>
    <col min="10" max="10" width="17.5546875" style="184" hidden="1" customWidth="1"/>
    <col min="11" max="13" width="9" style="78"/>
    <col min="14" max="14" width="11" style="78" bestFit="1" customWidth="1"/>
    <col min="15" max="16384" width="9" style="78"/>
  </cols>
  <sheetData>
    <row r="1" spans="1:11" s="91" customFormat="1" ht="60" customHeight="1" x14ac:dyDescent="0.55000000000000004">
      <c r="A1" s="85"/>
      <c r="B1" s="86"/>
      <c r="C1" s="87"/>
      <c r="D1" s="88"/>
      <c r="E1" s="89"/>
      <c r="F1" s="90"/>
      <c r="G1" s="305" t="s">
        <v>134</v>
      </c>
      <c r="H1" s="305"/>
      <c r="I1" s="305"/>
      <c r="J1" s="211"/>
      <c r="K1" s="211"/>
    </row>
    <row r="2" spans="1:11" s="91" customFormat="1" ht="55.95" customHeight="1" x14ac:dyDescent="0.55000000000000004">
      <c r="A2" s="85"/>
      <c r="B2" s="86"/>
      <c r="C2" s="87"/>
      <c r="D2" s="88"/>
      <c r="E2" s="89"/>
      <c r="F2" s="90"/>
      <c r="G2" s="305" t="s">
        <v>102</v>
      </c>
      <c r="H2" s="305"/>
      <c r="I2" s="305"/>
      <c r="J2" s="211"/>
      <c r="K2" s="211"/>
    </row>
    <row r="3" spans="1:11" s="91" customFormat="1" ht="94.2" customHeight="1" x14ac:dyDescent="0.55000000000000004">
      <c r="A3" s="85"/>
      <c r="B3" s="86"/>
      <c r="C3" s="87"/>
      <c r="D3" s="92"/>
      <c r="E3" s="93"/>
      <c r="F3" s="93"/>
      <c r="G3" s="305" t="s">
        <v>101</v>
      </c>
      <c r="H3" s="305"/>
      <c r="I3" s="305"/>
      <c r="J3" s="211"/>
      <c r="K3" s="211"/>
    </row>
    <row r="4" spans="1:11" s="91" customFormat="1" ht="30.6" customHeight="1" x14ac:dyDescent="0.55000000000000004">
      <c r="A4" s="306" t="s">
        <v>148</v>
      </c>
      <c r="B4" s="307"/>
      <c r="C4" s="307"/>
      <c r="D4" s="307"/>
      <c r="E4" s="307"/>
      <c r="F4" s="307"/>
      <c r="G4" s="307"/>
      <c r="H4" s="307"/>
      <c r="I4" s="307"/>
      <c r="J4" s="188"/>
      <c r="K4" s="89"/>
    </row>
    <row r="5" spans="1:11" s="91" customFormat="1" ht="32.4" x14ac:dyDescent="0.55000000000000004">
      <c r="A5" s="325" t="s">
        <v>149</v>
      </c>
      <c r="B5" s="325"/>
      <c r="C5" s="326"/>
      <c r="D5" s="325"/>
      <c r="E5" s="325"/>
      <c r="F5" s="325"/>
      <c r="G5" s="325"/>
      <c r="H5" s="325"/>
      <c r="I5" s="325"/>
      <c r="J5" s="192"/>
    </row>
    <row r="6" spans="1:11" ht="31.95" customHeight="1" x14ac:dyDescent="0.35">
      <c r="A6" s="76"/>
      <c r="B6" s="76"/>
      <c r="C6" s="77"/>
      <c r="D6" s="77"/>
      <c r="E6" s="76"/>
      <c r="F6" s="76"/>
      <c r="G6" s="76"/>
      <c r="H6" s="76"/>
      <c r="I6" s="76"/>
    </row>
    <row r="7" spans="1:11" s="79" customFormat="1" ht="20.25" customHeight="1" x14ac:dyDescent="0.35">
      <c r="A7" s="335" t="s">
        <v>58</v>
      </c>
      <c r="B7" s="358" t="s">
        <v>128</v>
      </c>
      <c r="C7" s="330" t="s">
        <v>92</v>
      </c>
      <c r="D7" s="327" t="s">
        <v>59</v>
      </c>
      <c r="E7" s="328"/>
      <c r="F7" s="328"/>
      <c r="G7" s="328"/>
      <c r="H7" s="328"/>
      <c r="I7" s="329"/>
      <c r="J7" s="189"/>
    </row>
    <row r="8" spans="1:11" s="79" customFormat="1" ht="21" x14ac:dyDescent="0.35">
      <c r="A8" s="336"/>
      <c r="B8" s="359"/>
      <c r="C8" s="331"/>
      <c r="D8" s="107" t="s">
        <v>85</v>
      </c>
      <c r="E8" s="108" t="s">
        <v>137</v>
      </c>
      <c r="F8" s="108" t="s">
        <v>87</v>
      </c>
      <c r="G8" s="108" t="s">
        <v>88</v>
      </c>
      <c r="H8" s="108" t="s">
        <v>89</v>
      </c>
      <c r="I8" s="197" t="s">
        <v>60</v>
      </c>
      <c r="J8" s="189"/>
    </row>
    <row r="9" spans="1:11" s="79" customFormat="1" ht="25.95" customHeight="1" x14ac:dyDescent="0.35">
      <c r="A9" s="337"/>
      <c r="B9" s="360"/>
      <c r="C9" s="332"/>
      <c r="D9" s="109"/>
      <c r="E9" s="110"/>
      <c r="F9" s="110"/>
      <c r="G9" s="110"/>
      <c r="H9" s="110"/>
      <c r="I9" s="198"/>
      <c r="J9" s="189"/>
    </row>
    <row r="10" spans="1:11" s="79" customFormat="1" ht="21" x14ac:dyDescent="0.4">
      <c r="A10" s="258"/>
      <c r="B10" s="318" t="s">
        <v>93</v>
      </c>
      <c r="C10" s="112" t="s">
        <v>5</v>
      </c>
      <c r="D10" s="113">
        <f>D15+D22+D24+D11+D21+D23</f>
        <v>3061012.0599999996</v>
      </c>
      <c r="E10" s="113">
        <f>E15+E22+E24+E11+E21+E23</f>
        <v>2887816.1158199999</v>
      </c>
      <c r="F10" s="113">
        <f>F15+F22+F24+F11+F21</f>
        <v>1684812.2999999998</v>
      </c>
      <c r="G10" s="113">
        <f>G15+G22+G24+G11+G21</f>
        <v>1758918.64</v>
      </c>
      <c r="H10" s="113">
        <f>H15+H22+H24+H11+H21</f>
        <v>2665703.58</v>
      </c>
      <c r="I10" s="199">
        <f>SUM(D10:H10)</f>
        <v>12058262.69582</v>
      </c>
      <c r="J10" s="193">
        <f>I11+I15+I21+I22+I23+I24</f>
        <v>12058262.69582</v>
      </c>
    </row>
    <row r="11" spans="1:11" s="79" customFormat="1" ht="21" x14ac:dyDescent="0.35">
      <c r="A11" s="258"/>
      <c r="B11" s="319"/>
      <c r="C11" s="115" t="s">
        <v>61</v>
      </c>
      <c r="D11" s="116">
        <f>D12+D14</f>
        <v>33692</v>
      </c>
      <c r="E11" s="116">
        <f>E12+E14</f>
        <v>0</v>
      </c>
      <c r="F11" s="116">
        <f>F12+F14</f>
        <v>348223.2</v>
      </c>
      <c r="G11" s="116">
        <f>G12+G14</f>
        <v>429434.3</v>
      </c>
      <c r="H11" s="116">
        <f>H12+H14</f>
        <v>273671.59999999998</v>
      </c>
      <c r="I11" s="200">
        <f>SUM(D11:H11)</f>
        <v>1085021.1000000001</v>
      </c>
      <c r="J11" s="189"/>
    </row>
    <row r="12" spans="1:11" s="79" customFormat="1" ht="18" customHeight="1" x14ac:dyDescent="0.35">
      <c r="A12" s="258"/>
      <c r="B12" s="319"/>
      <c r="C12" s="115" t="s">
        <v>62</v>
      </c>
      <c r="D12" s="300">
        <f>D32</f>
        <v>33692</v>
      </c>
      <c r="E12" s="300">
        <f>E32</f>
        <v>0</v>
      </c>
      <c r="F12" s="300">
        <f>F32</f>
        <v>348223.2</v>
      </c>
      <c r="G12" s="300">
        <f>G32</f>
        <v>429434.3</v>
      </c>
      <c r="H12" s="300">
        <f>H32</f>
        <v>273671.59999999998</v>
      </c>
      <c r="I12" s="338">
        <f>SUM(D12:H12)</f>
        <v>1085021.1000000001</v>
      </c>
      <c r="J12" s="189"/>
    </row>
    <row r="13" spans="1:11" s="79" customFormat="1" ht="83.4" customHeight="1" x14ac:dyDescent="0.35">
      <c r="A13" s="258"/>
      <c r="B13" s="319"/>
      <c r="C13" s="219" t="s">
        <v>142</v>
      </c>
      <c r="D13" s="301"/>
      <c r="E13" s="301"/>
      <c r="F13" s="301"/>
      <c r="G13" s="301"/>
      <c r="H13" s="301"/>
      <c r="I13" s="339"/>
      <c r="J13" s="189"/>
    </row>
    <row r="14" spans="1:11" s="79" customFormat="1" ht="55.65" hidden="1" customHeight="1" x14ac:dyDescent="0.35">
      <c r="A14" s="258"/>
      <c r="B14" s="319"/>
      <c r="C14" s="117" t="s">
        <v>63</v>
      </c>
      <c r="D14" s="118">
        <f t="shared" ref="D14:H14" si="0">D34</f>
        <v>0</v>
      </c>
      <c r="E14" s="118">
        <f t="shared" si="0"/>
        <v>0</v>
      </c>
      <c r="F14" s="118">
        <f t="shared" si="0"/>
        <v>0</v>
      </c>
      <c r="G14" s="118">
        <f t="shared" si="0"/>
        <v>0</v>
      </c>
      <c r="H14" s="118">
        <f t="shared" si="0"/>
        <v>0</v>
      </c>
      <c r="I14" s="201">
        <f>SUM(D14:H14)</f>
        <v>0</v>
      </c>
      <c r="J14" s="189"/>
    </row>
    <row r="15" spans="1:11" s="79" customFormat="1" ht="21" x14ac:dyDescent="0.35">
      <c r="A15" s="258"/>
      <c r="B15" s="319"/>
      <c r="C15" s="112" t="s">
        <v>64</v>
      </c>
      <c r="D15" s="113">
        <f>D17+D18+D19+D20</f>
        <v>1888631.9</v>
      </c>
      <c r="E15" s="113">
        <f>E17+E18+E19+E20</f>
        <v>1758103.2000000002</v>
      </c>
      <c r="F15" s="113">
        <f>F17+F18+F19+F20</f>
        <v>264147.89999999997</v>
      </c>
      <c r="G15" s="113">
        <f>G17+G18+G19+G20</f>
        <v>264504.09999999998</v>
      </c>
      <c r="H15" s="113">
        <f>H17+H18+H19+H20</f>
        <v>1342556.2</v>
      </c>
      <c r="I15" s="202">
        <f>SUM(D15:H15)</f>
        <v>5517943.2999999998</v>
      </c>
      <c r="J15" s="189"/>
    </row>
    <row r="16" spans="1:11" s="79" customFormat="1" ht="21" x14ac:dyDescent="0.35">
      <c r="A16" s="258"/>
      <c r="B16" s="319"/>
      <c r="C16" s="112" t="s">
        <v>62</v>
      </c>
      <c r="D16" s="113"/>
      <c r="E16" s="113"/>
      <c r="F16" s="113"/>
      <c r="G16" s="113"/>
      <c r="H16" s="113"/>
      <c r="I16" s="202"/>
      <c r="J16" s="189"/>
    </row>
    <row r="17" spans="1:10" s="79" customFormat="1" ht="88.95" customHeight="1" x14ac:dyDescent="0.35">
      <c r="A17" s="258"/>
      <c r="B17" s="319"/>
      <c r="C17" s="112" t="s">
        <v>142</v>
      </c>
      <c r="D17" s="113">
        <f>D37+D98+D115+D28</f>
        <v>1793828.8</v>
      </c>
      <c r="E17" s="113">
        <f>E37+E98+E115+E28</f>
        <v>1658083.7000000002</v>
      </c>
      <c r="F17" s="113">
        <f>F37+F98+F115+F28</f>
        <v>163998.5</v>
      </c>
      <c r="G17" s="113">
        <f>G37+G98+G115+G28</f>
        <v>164306.4</v>
      </c>
      <c r="H17" s="113">
        <f>H37+H98+H115+H28</f>
        <v>1250457.2</v>
      </c>
      <c r="I17" s="202">
        <f t="shared" ref="I17:I22" si="1">SUM(D17:H17)</f>
        <v>5030674.5999999996</v>
      </c>
      <c r="J17" s="189"/>
    </row>
    <row r="18" spans="1:10" s="79" customFormat="1" ht="48.6" customHeight="1" x14ac:dyDescent="0.35">
      <c r="A18" s="258"/>
      <c r="B18" s="260"/>
      <c r="C18" s="112" t="s">
        <v>65</v>
      </c>
      <c r="D18" s="113">
        <f t="shared" ref="D18:H20" si="2">D38</f>
        <v>65779.7</v>
      </c>
      <c r="E18" s="113">
        <f t="shared" si="2"/>
        <v>70026.899999999994</v>
      </c>
      <c r="F18" s="113">
        <f t="shared" si="2"/>
        <v>70156.800000000003</v>
      </c>
      <c r="G18" s="113">
        <f t="shared" si="2"/>
        <v>70205.100000000006</v>
      </c>
      <c r="H18" s="113">
        <f t="shared" si="2"/>
        <v>63075.6</v>
      </c>
      <c r="I18" s="202">
        <f t="shared" si="1"/>
        <v>339244.1</v>
      </c>
      <c r="J18" s="189"/>
    </row>
    <row r="19" spans="1:10" s="79" customFormat="1" ht="44.4" customHeight="1" x14ac:dyDescent="0.35">
      <c r="A19" s="258"/>
      <c r="B19" s="260"/>
      <c r="C19" s="112" t="s">
        <v>66</v>
      </c>
      <c r="D19" s="113">
        <f t="shared" si="2"/>
        <v>29023.4</v>
      </c>
      <c r="E19" s="113">
        <f t="shared" si="2"/>
        <v>29992.6</v>
      </c>
      <c r="F19" s="113">
        <f t="shared" si="2"/>
        <v>29992.6</v>
      </c>
      <c r="G19" s="113">
        <f t="shared" si="2"/>
        <v>29992.6</v>
      </c>
      <c r="H19" s="113">
        <f t="shared" si="2"/>
        <v>29023.4</v>
      </c>
      <c r="I19" s="202">
        <f t="shared" si="1"/>
        <v>148024.6</v>
      </c>
      <c r="J19" s="189"/>
    </row>
    <row r="20" spans="1:10" s="119" customFormat="1" ht="46.95" hidden="1" customHeight="1" x14ac:dyDescent="0.35">
      <c r="A20" s="259"/>
      <c r="B20" s="275"/>
      <c r="C20" s="147" t="s">
        <v>63</v>
      </c>
      <c r="D20" s="148">
        <f t="shared" si="2"/>
        <v>0</v>
      </c>
      <c r="E20" s="148">
        <f>E40</f>
        <v>0</v>
      </c>
      <c r="F20" s="148">
        <f t="shared" si="2"/>
        <v>0</v>
      </c>
      <c r="G20" s="148"/>
      <c r="H20" s="148">
        <f t="shared" si="2"/>
        <v>0</v>
      </c>
      <c r="I20" s="206">
        <f t="shared" si="1"/>
        <v>0</v>
      </c>
      <c r="J20" s="194"/>
    </row>
    <row r="21" spans="1:10" s="119" customFormat="1" ht="57.75" hidden="1" customHeight="1" x14ac:dyDescent="0.35">
      <c r="A21" s="258"/>
      <c r="B21" s="260"/>
      <c r="C21" s="222" t="s">
        <v>94</v>
      </c>
      <c r="D21" s="232">
        <v>0</v>
      </c>
      <c r="E21" s="232">
        <v>0</v>
      </c>
      <c r="F21" s="232">
        <v>0</v>
      </c>
      <c r="G21" s="232">
        <v>0</v>
      </c>
      <c r="H21" s="232">
        <v>0</v>
      </c>
      <c r="I21" s="233">
        <f t="shared" si="1"/>
        <v>0</v>
      </c>
      <c r="J21" s="194"/>
    </row>
    <row r="22" spans="1:10" s="253" customFormat="1" ht="21" x14ac:dyDescent="0.35">
      <c r="A22" s="258"/>
      <c r="B22" s="260"/>
      <c r="C22" s="133" t="s">
        <v>7</v>
      </c>
      <c r="D22" s="113">
        <f>D41+D117</f>
        <v>28074.780000000002</v>
      </c>
      <c r="E22" s="113">
        <f>E41+E117</f>
        <v>3171.2069999999999</v>
      </c>
      <c r="F22" s="113">
        <f>F41+F117</f>
        <v>3552.97</v>
      </c>
      <c r="G22" s="113">
        <f>G41+G117</f>
        <v>4382.01</v>
      </c>
      <c r="H22" s="113">
        <f>H41+H117</f>
        <v>2792.5</v>
      </c>
      <c r="I22" s="113">
        <f t="shared" si="1"/>
        <v>41973.467000000004</v>
      </c>
    </row>
    <row r="23" spans="1:10" s="189" customFormat="1" ht="87.6" customHeight="1" x14ac:dyDescent="0.35">
      <c r="A23" s="256"/>
      <c r="B23" s="276"/>
      <c r="C23" s="260" t="s">
        <v>118</v>
      </c>
      <c r="D23" s="252">
        <f>D42</f>
        <v>3524.8</v>
      </c>
      <c r="E23" s="252">
        <f t="shared" ref="E23:I23" si="3">E42</f>
        <v>3524.8</v>
      </c>
      <c r="F23" s="252">
        <f t="shared" si="3"/>
        <v>0</v>
      </c>
      <c r="G23" s="252">
        <f t="shared" si="3"/>
        <v>0</v>
      </c>
      <c r="H23" s="252">
        <f t="shared" si="3"/>
        <v>0</v>
      </c>
      <c r="I23" s="209">
        <f t="shared" si="3"/>
        <v>7049.6</v>
      </c>
    </row>
    <row r="24" spans="1:10" s="189" customFormat="1" ht="29.25" customHeight="1" x14ac:dyDescent="0.35">
      <c r="A24" s="257"/>
      <c r="B24" s="277"/>
      <c r="C24" s="133" t="s">
        <v>116</v>
      </c>
      <c r="D24" s="113">
        <f>D100+D118+D43</f>
        <v>1107088.58</v>
      </c>
      <c r="E24" s="113">
        <f>SUM(E100,E118,E43)</f>
        <v>1123016.90882</v>
      </c>
      <c r="F24" s="113">
        <f>SUM(F100,F118,F43)</f>
        <v>1068888.23</v>
      </c>
      <c r="G24" s="113">
        <f>SUM(G100,G118,G43)</f>
        <v>1060598.23</v>
      </c>
      <c r="H24" s="113">
        <f>SUM(H100,H118,H43)</f>
        <v>1046683.28</v>
      </c>
      <c r="I24" s="202">
        <f>SUM(D24:H24)</f>
        <v>5406275.2288200008</v>
      </c>
    </row>
    <row r="25" spans="1:10" s="79" customFormat="1" ht="45.15" customHeight="1" x14ac:dyDescent="0.35">
      <c r="A25" s="186"/>
      <c r="B25" s="185"/>
      <c r="C25" s="187" t="s">
        <v>121</v>
      </c>
      <c r="D25" s="122">
        <v>515</v>
      </c>
      <c r="E25" s="122">
        <v>520</v>
      </c>
      <c r="F25" s="122">
        <v>520</v>
      </c>
      <c r="G25" s="122">
        <v>520</v>
      </c>
      <c r="H25" s="122">
        <v>520</v>
      </c>
      <c r="I25" s="204">
        <f t="shared" ref="I25" si="4">SUM(D25:H25)</f>
        <v>2595</v>
      </c>
      <c r="J25" s="189"/>
    </row>
    <row r="26" spans="1:10" s="79" customFormat="1" ht="26.25" customHeight="1" x14ac:dyDescent="0.35">
      <c r="A26" s="106" t="s">
        <v>104</v>
      </c>
      <c r="B26" s="315" t="s">
        <v>103</v>
      </c>
      <c r="C26" s="112" t="s">
        <v>5</v>
      </c>
      <c r="D26" s="94">
        <f t="shared" ref="D26:H26" si="5">D27</f>
        <v>194059.19999999998</v>
      </c>
      <c r="E26" s="94">
        <f t="shared" si="5"/>
        <v>61966.3</v>
      </c>
      <c r="F26" s="94">
        <f t="shared" si="5"/>
        <v>62022.3</v>
      </c>
      <c r="G26" s="94">
        <f t="shared" si="5"/>
        <v>62044.4</v>
      </c>
      <c r="H26" s="94">
        <f t="shared" si="5"/>
        <v>62980.800000000003</v>
      </c>
      <c r="I26" s="203">
        <f>SUM(D26:H26)</f>
        <v>443073</v>
      </c>
      <c r="J26" s="189"/>
    </row>
    <row r="27" spans="1:10" s="79" customFormat="1" ht="20.25" customHeight="1" x14ac:dyDescent="0.35">
      <c r="A27" s="120"/>
      <c r="B27" s="316"/>
      <c r="C27" s="115" t="s">
        <v>64</v>
      </c>
      <c r="D27" s="121">
        <f>D28</f>
        <v>194059.19999999998</v>
      </c>
      <c r="E27" s="121">
        <f>E28</f>
        <v>61966.3</v>
      </c>
      <c r="F27" s="121">
        <f>F28</f>
        <v>62022.3</v>
      </c>
      <c r="G27" s="121">
        <f>G28</f>
        <v>62044.4</v>
      </c>
      <c r="H27" s="121">
        <f>H28</f>
        <v>62980.800000000003</v>
      </c>
      <c r="I27" s="205">
        <f>SUM(D27:H27)</f>
        <v>443073</v>
      </c>
      <c r="J27" s="189"/>
    </row>
    <row r="28" spans="1:10" s="79" customFormat="1" ht="18.600000000000001" customHeight="1" x14ac:dyDescent="0.35">
      <c r="A28" s="313"/>
      <c r="B28" s="316"/>
      <c r="C28" s="115" t="s">
        <v>62</v>
      </c>
      <c r="D28" s="303">
        <f>Детализация!D62</f>
        <v>194059.19999999998</v>
      </c>
      <c r="E28" s="303">
        <f>Детализация!E62</f>
        <v>61966.3</v>
      </c>
      <c r="F28" s="303">
        <f>Детализация!F62</f>
        <v>62022.3</v>
      </c>
      <c r="G28" s="303">
        <f>Детализация!G62</f>
        <v>62044.4</v>
      </c>
      <c r="H28" s="303">
        <f>Детализация!H62</f>
        <v>62980.800000000003</v>
      </c>
      <c r="I28" s="303">
        <f>SUM(D28:H28)</f>
        <v>443073</v>
      </c>
      <c r="J28" s="189"/>
    </row>
    <row r="29" spans="1:10" s="79" customFormat="1" ht="87" customHeight="1" x14ac:dyDescent="0.35">
      <c r="A29" s="314"/>
      <c r="B29" s="317"/>
      <c r="C29" s="117" t="s">
        <v>142</v>
      </c>
      <c r="D29" s="304"/>
      <c r="E29" s="304"/>
      <c r="F29" s="304"/>
      <c r="G29" s="304"/>
      <c r="H29" s="304"/>
      <c r="I29" s="301"/>
      <c r="J29" s="189"/>
    </row>
    <row r="30" spans="1:10" s="79" customFormat="1" ht="20.25" customHeight="1" x14ac:dyDescent="0.35">
      <c r="A30" s="111">
        <v>2</v>
      </c>
      <c r="B30" s="333" t="s">
        <v>75</v>
      </c>
      <c r="C30" s="117" t="s">
        <v>5</v>
      </c>
      <c r="D30" s="123">
        <f t="shared" ref="D30:I30" si="6">D31+D35+D41+D43+D42</f>
        <v>2399039.2699999996</v>
      </c>
      <c r="E30" s="123">
        <f t="shared" si="6"/>
        <v>2343990.13582</v>
      </c>
      <c r="F30" s="123">
        <f t="shared" si="6"/>
        <v>1383635.6</v>
      </c>
      <c r="G30" s="123">
        <f t="shared" si="6"/>
        <v>1458244.3399999999</v>
      </c>
      <c r="H30" s="123">
        <f t="shared" si="6"/>
        <v>2370625.38</v>
      </c>
      <c r="I30" s="123">
        <f t="shared" si="6"/>
        <v>9955534.7258199994</v>
      </c>
      <c r="J30" s="193" t="e">
        <f>I31+I35+I41+#REF!+I43</f>
        <v>#REF!</v>
      </c>
    </row>
    <row r="31" spans="1:10" s="79" customFormat="1" ht="21" x14ac:dyDescent="0.35">
      <c r="A31" s="114"/>
      <c r="B31" s="334"/>
      <c r="C31" s="390" t="s">
        <v>61</v>
      </c>
      <c r="D31" s="125">
        <f>D88</f>
        <v>33692</v>
      </c>
      <c r="E31" s="125">
        <f>E88</f>
        <v>0</v>
      </c>
      <c r="F31" s="125">
        <f>F88</f>
        <v>348223.2</v>
      </c>
      <c r="G31" s="125">
        <f>G88</f>
        <v>429434.3</v>
      </c>
      <c r="H31" s="125">
        <f>H88</f>
        <v>273671.59999999998</v>
      </c>
      <c r="I31" s="125">
        <f>SUM(D31:H31)</f>
        <v>1085021.1000000001</v>
      </c>
      <c r="J31" s="189"/>
    </row>
    <row r="32" spans="1:10" s="79" customFormat="1" ht="24.6" customHeight="1" x14ac:dyDescent="0.35">
      <c r="A32" s="114"/>
      <c r="B32" s="334"/>
      <c r="C32" s="282" t="s">
        <v>62</v>
      </c>
      <c r="D32" s="340">
        <f>D89</f>
        <v>33692</v>
      </c>
      <c r="E32" s="342">
        <f>E89</f>
        <v>0</v>
      </c>
      <c r="F32" s="342">
        <f>F89</f>
        <v>348223.2</v>
      </c>
      <c r="G32" s="342">
        <f>G89</f>
        <v>429434.3</v>
      </c>
      <c r="H32" s="342">
        <f>H89</f>
        <v>273671.59999999998</v>
      </c>
      <c r="I32" s="342">
        <f>SUM(D32:H32)</f>
        <v>1085021.1000000001</v>
      </c>
      <c r="J32" s="189"/>
    </row>
    <row r="33" spans="1:10" s="79" customFormat="1" ht="85.95" customHeight="1" x14ac:dyDescent="0.35">
      <c r="A33" s="114"/>
      <c r="B33" s="334"/>
      <c r="C33" s="230" t="s">
        <v>142</v>
      </c>
      <c r="D33" s="341"/>
      <c r="E33" s="343"/>
      <c r="F33" s="343"/>
      <c r="G33" s="343"/>
      <c r="H33" s="343"/>
      <c r="I33" s="343"/>
      <c r="J33" s="195"/>
    </row>
    <row r="34" spans="1:10" s="119" customFormat="1" ht="42" hidden="1" x14ac:dyDescent="0.35">
      <c r="A34" s="259"/>
      <c r="B34" s="334"/>
      <c r="C34" s="391" t="s">
        <v>63</v>
      </c>
      <c r="D34" s="148">
        <f>D69</f>
        <v>0</v>
      </c>
      <c r="E34" s="148">
        <f>E69</f>
        <v>0</v>
      </c>
      <c r="F34" s="148">
        <f>F69</f>
        <v>0</v>
      </c>
      <c r="G34" s="148">
        <f>G69</f>
        <v>0</v>
      </c>
      <c r="H34" s="148">
        <f>H69</f>
        <v>0</v>
      </c>
      <c r="I34" s="206">
        <f>SUM(D34:H34)</f>
        <v>0</v>
      </c>
      <c r="J34" s="194"/>
    </row>
    <row r="35" spans="1:10" s="79" customFormat="1" ht="21" x14ac:dyDescent="0.35">
      <c r="A35" s="114"/>
      <c r="B35" s="334"/>
      <c r="C35" s="126" t="s">
        <v>6</v>
      </c>
      <c r="D35" s="128">
        <f>D37+D38+D39+D40</f>
        <v>1474422.7999999998</v>
      </c>
      <c r="E35" s="128">
        <f>E37+E38+E39+E40</f>
        <v>1414540.9000000001</v>
      </c>
      <c r="F35" s="128">
        <f>F37+F38+F39+F40</f>
        <v>163231.20000000001</v>
      </c>
      <c r="G35" s="128">
        <f>G37+G38+G39+G40</f>
        <v>164099.80000000002</v>
      </c>
      <c r="H35" s="128">
        <f>H37+H38+H39+H40</f>
        <v>1247758</v>
      </c>
      <c r="I35" s="128">
        <f>SUM(D35:H35)</f>
        <v>4464052.7</v>
      </c>
      <c r="J35" s="189"/>
    </row>
    <row r="36" spans="1:10" s="79" customFormat="1" ht="21" x14ac:dyDescent="0.35">
      <c r="A36" s="242"/>
      <c r="B36" s="334"/>
      <c r="C36" s="126" t="s">
        <v>62</v>
      </c>
      <c r="D36" s="125"/>
      <c r="E36" s="125"/>
      <c r="F36" s="125"/>
      <c r="G36" s="125"/>
      <c r="H36" s="125"/>
      <c r="I36" s="125"/>
      <c r="J36" s="189"/>
    </row>
    <row r="37" spans="1:10" s="79" customFormat="1" ht="82.95" customHeight="1" x14ac:dyDescent="0.35">
      <c r="A37" s="242"/>
      <c r="B37" s="129"/>
      <c r="C37" s="126" t="s">
        <v>142</v>
      </c>
      <c r="D37" s="125">
        <f>D54+D58+D80+D92+D64+D86+D71</f>
        <v>1379619.7</v>
      </c>
      <c r="E37" s="125">
        <f>E54+E58+E80+E92+E64+E86+E77</f>
        <v>1314521.4000000001</v>
      </c>
      <c r="F37" s="125">
        <f>F54+F58+F80+F92+F64+F86</f>
        <v>63081.8</v>
      </c>
      <c r="G37" s="125">
        <f>G54+G58+G80+G92+G64+G86</f>
        <v>63902.100000000006</v>
      </c>
      <c r="H37" s="125">
        <f>H54+H58+H80+H92+H64+H86</f>
        <v>1155659</v>
      </c>
      <c r="I37" s="125">
        <f t="shared" ref="I37:I45" si="7">SUM(D37:H37)</f>
        <v>3976784</v>
      </c>
      <c r="J37" s="189"/>
    </row>
    <row r="38" spans="1:10" s="79" customFormat="1" ht="48.6" customHeight="1" x14ac:dyDescent="0.35">
      <c r="A38" s="242"/>
      <c r="B38" s="129"/>
      <c r="C38" s="126" t="s">
        <v>65</v>
      </c>
      <c r="D38" s="125">
        <f>D46</f>
        <v>65779.7</v>
      </c>
      <c r="E38" s="125">
        <f>E46</f>
        <v>70026.899999999994</v>
      </c>
      <c r="F38" s="125">
        <f>F46</f>
        <v>70156.800000000003</v>
      </c>
      <c r="G38" s="125">
        <f>G46</f>
        <v>70205.100000000006</v>
      </c>
      <c r="H38" s="125">
        <f>H46</f>
        <v>63075.6</v>
      </c>
      <c r="I38" s="125">
        <f t="shared" si="7"/>
        <v>339244.1</v>
      </c>
      <c r="J38" s="189"/>
    </row>
    <row r="39" spans="1:10" s="79" customFormat="1" ht="46.2" customHeight="1" x14ac:dyDescent="0.35">
      <c r="A39" s="242"/>
      <c r="B39" s="130"/>
      <c r="C39" s="126" t="s">
        <v>66</v>
      </c>
      <c r="D39" s="125">
        <f>D50</f>
        <v>29023.4</v>
      </c>
      <c r="E39" s="125">
        <f>E50</f>
        <v>29992.6</v>
      </c>
      <c r="F39" s="125">
        <f>F50</f>
        <v>29992.6</v>
      </c>
      <c r="G39" s="125">
        <f>G50</f>
        <v>29992.6</v>
      </c>
      <c r="H39" s="125">
        <f>H50</f>
        <v>29023.4</v>
      </c>
      <c r="I39" s="125">
        <f t="shared" si="7"/>
        <v>148024.6</v>
      </c>
      <c r="J39" s="189"/>
    </row>
    <row r="40" spans="1:10" s="119" customFormat="1" ht="39" hidden="1" customHeight="1" x14ac:dyDescent="0.35">
      <c r="A40" s="259"/>
      <c r="B40" s="238"/>
      <c r="C40" s="170" t="s">
        <v>63</v>
      </c>
      <c r="D40" s="269"/>
      <c r="E40" s="269">
        <f>E71</f>
        <v>0</v>
      </c>
      <c r="F40" s="269">
        <f>F71</f>
        <v>0</v>
      </c>
      <c r="G40" s="269">
        <f>G71</f>
        <v>0</v>
      </c>
      <c r="H40" s="269">
        <f>H71</f>
        <v>0</v>
      </c>
      <c r="I40" s="269">
        <f t="shared" si="7"/>
        <v>0</v>
      </c>
      <c r="J40" s="194"/>
    </row>
    <row r="41" spans="1:10" s="79" customFormat="1" ht="21" x14ac:dyDescent="0.35">
      <c r="A41" s="242"/>
      <c r="B41" s="251"/>
      <c r="C41" s="131" t="s">
        <v>7</v>
      </c>
      <c r="D41" s="132">
        <f>D94+D82+D73</f>
        <v>27996.390000000003</v>
      </c>
      <c r="E41" s="132">
        <f>E94+E82+E73</f>
        <v>3159.527</v>
      </c>
      <c r="F41" s="132">
        <f>F94+F82+F73</f>
        <v>3552.97</v>
      </c>
      <c r="G41" s="132">
        <f>G94+G82+G73</f>
        <v>4382.01</v>
      </c>
      <c r="H41" s="132">
        <f>H94+H82+H73</f>
        <v>2792.5</v>
      </c>
      <c r="I41" s="132">
        <f t="shared" si="7"/>
        <v>41883.397000000004</v>
      </c>
      <c r="J41" s="189"/>
    </row>
    <row r="42" spans="1:10" s="79" customFormat="1" ht="85.2" customHeight="1" x14ac:dyDescent="0.35">
      <c r="A42" s="249"/>
      <c r="B42" s="251"/>
      <c r="C42" s="133" t="s">
        <v>118</v>
      </c>
      <c r="D42" s="113">
        <f>D60</f>
        <v>3524.8</v>
      </c>
      <c r="E42" s="113">
        <f t="shared" ref="E42:I42" si="8">E60</f>
        <v>3524.8</v>
      </c>
      <c r="F42" s="113">
        <f t="shared" si="8"/>
        <v>0</v>
      </c>
      <c r="G42" s="113">
        <f t="shared" si="8"/>
        <v>0</v>
      </c>
      <c r="H42" s="113">
        <f t="shared" si="8"/>
        <v>0</v>
      </c>
      <c r="I42" s="202">
        <f t="shared" si="8"/>
        <v>7049.6</v>
      </c>
      <c r="J42" s="189"/>
    </row>
    <row r="43" spans="1:10" s="79" customFormat="1" ht="21" customHeight="1" x14ac:dyDescent="0.35">
      <c r="A43" s="243"/>
      <c r="B43" s="117"/>
      <c r="C43" s="134" t="s">
        <v>116</v>
      </c>
      <c r="D43" s="118">
        <f>D61+D95</f>
        <v>859403.28</v>
      </c>
      <c r="E43" s="118">
        <f>E61+E95</f>
        <v>922764.90882000001</v>
      </c>
      <c r="F43" s="118">
        <f>F61+F95</f>
        <v>868628.23</v>
      </c>
      <c r="G43" s="118">
        <f>G61+G95</f>
        <v>860328.23</v>
      </c>
      <c r="H43" s="118">
        <f>H61+H95</f>
        <v>846403.28</v>
      </c>
      <c r="I43" s="201">
        <f t="shared" si="7"/>
        <v>4357527.92882</v>
      </c>
      <c r="J43" s="189"/>
    </row>
    <row r="44" spans="1:10" s="79" customFormat="1" ht="20.25" customHeight="1" x14ac:dyDescent="0.35">
      <c r="A44" s="320" t="s">
        <v>21</v>
      </c>
      <c r="B44" s="322" t="s">
        <v>98</v>
      </c>
      <c r="C44" s="135" t="s">
        <v>5</v>
      </c>
      <c r="D44" s="128">
        <f t="shared" ref="D44:H45" si="9">D45</f>
        <v>65779.7</v>
      </c>
      <c r="E44" s="128">
        <f t="shared" si="9"/>
        <v>70026.899999999994</v>
      </c>
      <c r="F44" s="128">
        <f t="shared" si="9"/>
        <v>70156.800000000003</v>
      </c>
      <c r="G44" s="128">
        <f t="shared" si="9"/>
        <v>70205.100000000006</v>
      </c>
      <c r="H44" s="128">
        <f t="shared" si="9"/>
        <v>63075.6</v>
      </c>
      <c r="I44" s="128">
        <f t="shared" si="7"/>
        <v>339244.1</v>
      </c>
      <c r="J44" s="189"/>
    </row>
    <row r="45" spans="1:10" s="79" customFormat="1" ht="20.25" customHeight="1" x14ac:dyDescent="0.35">
      <c r="A45" s="309"/>
      <c r="B45" s="323"/>
      <c r="C45" s="136" t="s">
        <v>64</v>
      </c>
      <c r="D45" s="127">
        <f t="shared" si="9"/>
        <v>65779.7</v>
      </c>
      <c r="E45" s="127">
        <f t="shared" si="9"/>
        <v>70026.899999999994</v>
      </c>
      <c r="F45" s="127">
        <f t="shared" si="9"/>
        <v>70156.800000000003</v>
      </c>
      <c r="G45" s="127">
        <f t="shared" si="9"/>
        <v>70205.100000000006</v>
      </c>
      <c r="H45" s="127">
        <f t="shared" si="9"/>
        <v>63075.6</v>
      </c>
      <c r="I45" s="127">
        <f t="shared" si="7"/>
        <v>339244.1</v>
      </c>
      <c r="J45" s="189"/>
    </row>
    <row r="46" spans="1:10" s="79" customFormat="1" ht="20.25" customHeight="1" x14ac:dyDescent="0.35">
      <c r="A46" s="309"/>
      <c r="B46" s="323"/>
      <c r="C46" s="137" t="s">
        <v>62</v>
      </c>
      <c r="D46" s="300">
        <f>Детализация!D15</f>
        <v>65779.7</v>
      </c>
      <c r="E46" s="300">
        <f>Детализация!E15</f>
        <v>70026.899999999994</v>
      </c>
      <c r="F46" s="300">
        <f>Детализация!F15</f>
        <v>70156.800000000003</v>
      </c>
      <c r="G46" s="300">
        <f>Детализация!G15</f>
        <v>70205.100000000006</v>
      </c>
      <c r="H46" s="300">
        <f>Детализация!H15</f>
        <v>63075.6</v>
      </c>
      <c r="I46" s="300">
        <f>SUM(D46:H46)</f>
        <v>339244.1</v>
      </c>
      <c r="J46" s="189"/>
    </row>
    <row r="47" spans="1:10" s="79" customFormat="1" ht="52.5" customHeight="1" x14ac:dyDescent="0.35">
      <c r="A47" s="321"/>
      <c r="B47" s="324"/>
      <c r="C47" s="138" t="s">
        <v>65</v>
      </c>
      <c r="D47" s="301"/>
      <c r="E47" s="301"/>
      <c r="F47" s="301"/>
      <c r="G47" s="301"/>
      <c r="H47" s="301"/>
      <c r="I47" s="301"/>
      <c r="J47" s="189"/>
    </row>
    <row r="48" spans="1:10" s="79" customFormat="1" ht="20.25" customHeight="1" x14ac:dyDescent="0.35">
      <c r="A48" s="308" t="s">
        <v>30</v>
      </c>
      <c r="B48" s="310" t="s">
        <v>100</v>
      </c>
      <c r="C48" s="124" t="s">
        <v>5</v>
      </c>
      <c r="D48" s="128">
        <f t="shared" ref="D48:H49" si="10">D49</f>
        <v>29023.4</v>
      </c>
      <c r="E48" s="128">
        <f t="shared" si="10"/>
        <v>29992.6</v>
      </c>
      <c r="F48" s="128">
        <f t="shared" si="10"/>
        <v>29992.6</v>
      </c>
      <c r="G48" s="128">
        <f t="shared" si="10"/>
        <v>29992.6</v>
      </c>
      <c r="H48" s="128">
        <f t="shared" si="10"/>
        <v>29023.4</v>
      </c>
      <c r="I48" s="128">
        <f>SUM(D48:H48)</f>
        <v>148024.6</v>
      </c>
      <c r="J48" s="189"/>
    </row>
    <row r="49" spans="1:10" s="79" customFormat="1" ht="20.25" customHeight="1" x14ac:dyDescent="0.35">
      <c r="A49" s="309"/>
      <c r="B49" s="311"/>
      <c r="C49" s="139" t="s">
        <v>64</v>
      </c>
      <c r="D49" s="127">
        <f t="shared" si="10"/>
        <v>29023.4</v>
      </c>
      <c r="E49" s="127">
        <f t="shared" si="10"/>
        <v>29992.6</v>
      </c>
      <c r="F49" s="127">
        <f t="shared" si="10"/>
        <v>29992.6</v>
      </c>
      <c r="G49" s="127">
        <f t="shared" si="10"/>
        <v>29992.6</v>
      </c>
      <c r="H49" s="127">
        <f t="shared" si="10"/>
        <v>29023.4</v>
      </c>
      <c r="I49" s="127">
        <f>SUM(D49:H49)</f>
        <v>148024.6</v>
      </c>
      <c r="J49" s="189"/>
    </row>
    <row r="50" spans="1:10" s="79" customFormat="1" ht="20.25" customHeight="1" x14ac:dyDescent="0.35">
      <c r="A50" s="309"/>
      <c r="B50" s="312"/>
      <c r="C50" s="115" t="s">
        <v>62</v>
      </c>
      <c r="D50" s="300">
        <f>Детализация!D16</f>
        <v>29023.4</v>
      </c>
      <c r="E50" s="300">
        <f>Детализация!E16</f>
        <v>29992.6</v>
      </c>
      <c r="F50" s="300">
        <f>Детализация!F16</f>
        <v>29992.6</v>
      </c>
      <c r="G50" s="300">
        <f>Детализация!G16</f>
        <v>29992.6</v>
      </c>
      <c r="H50" s="300">
        <f>Детализация!H16</f>
        <v>29023.4</v>
      </c>
      <c r="I50" s="300">
        <f>SUM(D50:H50)</f>
        <v>148024.6</v>
      </c>
      <c r="J50" s="189"/>
    </row>
    <row r="51" spans="1:10" s="79" customFormat="1" ht="41.4" customHeight="1" x14ac:dyDescent="0.35">
      <c r="A51" s="309"/>
      <c r="B51" s="312"/>
      <c r="C51" s="117" t="s">
        <v>66</v>
      </c>
      <c r="D51" s="301"/>
      <c r="E51" s="301"/>
      <c r="F51" s="301"/>
      <c r="G51" s="301"/>
      <c r="H51" s="301"/>
      <c r="I51" s="301"/>
      <c r="J51" s="189"/>
    </row>
    <row r="52" spans="1:10" s="79" customFormat="1" ht="21" x14ac:dyDescent="0.35">
      <c r="A52" s="309" t="s">
        <v>119</v>
      </c>
      <c r="B52" s="311" t="s">
        <v>133</v>
      </c>
      <c r="C52" s="124" t="s">
        <v>5</v>
      </c>
      <c r="D52" s="128">
        <f t="shared" ref="D52:H53" si="11">D53</f>
        <v>1214290.6000000001</v>
      </c>
      <c r="E52" s="128">
        <f t="shared" si="11"/>
        <v>1148525.1000000001</v>
      </c>
      <c r="F52" s="128">
        <f t="shared" si="11"/>
        <v>0</v>
      </c>
      <c r="G52" s="128">
        <f t="shared" si="11"/>
        <v>0</v>
      </c>
      <c r="H52" s="128">
        <f t="shared" si="11"/>
        <v>1096633.8</v>
      </c>
      <c r="I52" s="128">
        <f>SUM(D52:H52)</f>
        <v>3459449.5</v>
      </c>
      <c r="J52" s="189"/>
    </row>
    <row r="53" spans="1:10" s="79" customFormat="1" ht="21" x14ac:dyDescent="0.35">
      <c r="A53" s="309"/>
      <c r="B53" s="311"/>
      <c r="C53" s="139" t="s">
        <v>64</v>
      </c>
      <c r="D53" s="127">
        <f t="shared" si="11"/>
        <v>1214290.6000000001</v>
      </c>
      <c r="E53" s="127">
        <f t="shared" si="11"/>
        <v>1148525.1000000001</v>
      </c>
      <c r="F53" s="127">
        <f t="shared" si="11"/>
        <v>0</v>
      </c>
      <c r="G53" s="127">
        <f t="shared" si="11"/>
        <v>0</v>
      </c>
      <c r="H53" s="127">
        <f t="shared" si="11"/>
        <v>1096633.8</v>
      </c>
      <c r="I53" s="127">
        <f>SUM(D53:H53)</f>
        <v>3459449.5</v>
      </c>
      <c r="J53" s="189"/>
    </row>
    <row r="54" spans="1:10" s="79" customFormat="1" ht="21" x14ac:dyDescent="0.35">
      <c r="A54" s="309"/>
      <c r="B54" s="312"/>
      <c r="C54" s="115" t="s">
        <v>62</v>
      </c>
      <c r="D54" s="300">
        <f>Детализация!D18</f>
        <v>1214290.6000000001</v>
      </c>
      <c r="E54" s="300">
        <f>Детализация!E18+Детализация!E19</f>
        <v>1148525.1000000001</v>
      </c>
      <c r="F54" s="300">
        <f>Детализация!F18</f>
        <v>0</v>
      </c>
      <c r="G54" s="300">
        <f>Детализация!G18</f>
        <v>0</v>
      </c>
      <c r="H54" s="300">
        <f>Детализация!H18</f>
        <v>1096633.8</v>
      </c>
      <c r="I54" s="338">
        <f>SUM(D54:H54)</f>
        <v>3459449.5</v>
      </c>
      <c r="J54" s="189"/>
    </row>
    <row r="55" spans="1:10" s="79" customFormat="1" ht="85.95" customHeight="1" x14ac:dyDescent="0.35">
      <c r="A55" s="344"/>
      <c r="B55" s="345"/>
      <c r="C55" s="117" t="s">
        <v>142</v>
      </c>
      <c r="D55" s="301"/>
      <c r="E55" s="301"/>
      <c r="F55" s="301"/>
      <c r="G55" s="301"/>
      <c r="H55" s="301"/>
      <c r="I55" s="339"/>
      <c r="J55" s="196" t="s">
        <v>125</v>
      </c>
    </row>
    <row r="56" spans="1:10" s="79" customFormat="1" ht="26.25" customHeight="1" x14ac:dyDescent="0.35">
      <c r="A56" s="346" t="s">
        <v>123</v>
      </c>
      <c r="B56" s="348" t="s">
        <v>117</v>
      </c>
      <c r="C56" s="220" t="s">
        <v>5</v>
      </c>
      <c r="D56" s="128">
        <f>D60+D57+D61</f>
        <v>907117.98</v>
      </c>
      <c r="E56" s="128">
        <f t="shared" ref="E56:I56" si="12">E60+E57+E61</f>
        <v>923417.33</v>
      </c>
      <c r="F56" s="128">
        <f t="shared" si="12"/>
        <v>919892.53</v>
      </c>
      <c r="G56" s="128">
        <f t="shared" si="12"/>
        <v>919892.53</v>
      </c>
      <c r="H56" s="128">
        <f t="shared" si="12"/>
        <v>902662.08000000007</v>
      </c>
      <c r="I56" s="128">
        <f t="shared" si="12"/>
        <v>4572982.45</v>
      </c>
      <c r="J56" s="189"/>
    </row>
    <row r="57" spans="1:10" s="79" customFormat="1" ht="21" x14ac:dyDescent="0.35">
      <c r="A57" s="347"/>
      <c r="B57" s="349"/>
      <c r="C57" s="136" t="s">
        <v>64</v>
      </c>
      <c r="D57" s="125">
        <f>D58</f>
        <v>57189.9</v>
      </c>
      <c r="E57" s="125">
        <f>E58</f>
        <v>59564.3</v>
      </c>
      <c r="F57" s="125">
        <f>F58</f>
        <v>59564.3</v>
      </c>
      <c r="G57" s="125">
        <f>G58</f>
        <v>59564.3</v>
      </c>
      <c r="H57" s="125">
        <f>H58</f>
        <v>56258.8</v>
      </c>
      <c r="I57" s="125">
        <f>SUM(D57:H57)</f>
        <v>292141.59999999998</v>
      </c>
      <c r="J57" s="189"/>
    </row>
    <row r="58" spans="1:10" s="79" customFormat="1" ht="21" x14ac:dyDescent="0.35">
      <c r="A58" s="347"/>
      <c r="B58" s="349"/>
      <c r="C58" s="227" t="s">
        <v>62</v>
      </c>
      <c r="D58" s="340">
        <f>Детализация!D21</f>
        <v>57189.9</v>
      </c>
      <c r="E58" s="342">
        <f>Детализация!E21</f>
        <v>59564.3</v>
      </c>
      <c r="F58" s="342">
        <f>Детализация!F21</f>
        <v>59564.3</v>
      </c>
      <c r="G58" s="342">
        <f>Детализация!G21</f>
        <v>59564.3</v>
      </c>
      <c r="H58" s="342">
        <f>Детализация!H21</f>
        <v>56258.8</v>
      </c>
      <c r="I58" s="342">
        <f>SUM(D58:H58)</f>
        <v>292141.59999999998</v>
      </c>
      <c r="J58" s="189"/>
    </row>
    <row r="59" spans="1:10" s="79" customFormat="1" ht="86.4" customHeight="1" x14ac:dyDescent="0.35">
      <c r="A59" s="347"/>
      <c r="B59" s="349"/>
      <c r="C59" s="138" t="s">
        <v>140</v>
      </c>
      <c r="D59" s="341"/>
      <c r="E59" s="343"/>
      <c r="F59" s="343"/>
      <c r="G59" s="343"/>
      <c r="H59" s="343"/>
      <c r="I59" s="343"/>
      <c r="J59" s="189"/>
    </row>
    <row r="60" spans="1:10" s="79" customFormat="1" ht="89.4" customHeight="1" x14ac:dyDescent="0.35">
      <c r="A60" s="313"/>
      <c r="B60" s="223"/>
      <c r="C60" s="133" t="s">
        <v>118</v>
      </c>
      <c r="D60" s="118">
        <f>Детализация!D22</f>
        <v>3524.8</v>
      </c>
      <c r="E60" s="118">
        <f>Детализация!E22</f>
        <v>3524.8</v>
      </c>
      <c r="F60" s="118">
        <f>Детализация!F22</f>
        <v>0</v>
      </c>
      <c r="G60" s="118">
        <f>Детализация!G22</f>
        <v>0</v>
      </c>
      <c r="H60" s="118">
        <f>Детализация!H22</f>
        <v>0</v>
      </c>
      <c r="I60" s="201">
        <f>D60+E60+F60+G60+H60</f>
        <v>7049.6</v>
      </c>
      <c r="J60" s="189"/>
    </row>
    <row r="61" spans="1:10" s="79" customFormat="1" ht="25.2" customHeight="1" x14ac:dyDescent="0.35">
      <c r="A61" s="347"/>
      <c r="B61" s="247"/>
      <c r="C61" s="133" t="s">
        <v>8</v>
      </c>
      <c r="D61" s="116">
        <v>846403.28</v>
      </c>
      <c r="E61" s="113">
        <f>Детализация!E23</f>
        <v>860328.23</v>
      </c>
      <c r="F61" s="113">
        <f>Детализация!F23</f>
        <v>860328.23</v>
      </c>
      <c r="G61" s="116">
        <f>Детализация!G23</f>
        <v>860328.23</v>
      </c>
      <c r="H61" s="116">
        <f>Детализация!H23</f>
        <v>846403.28</v>
      </c>
      <c r="I61" s="200">
        <f>SUM(D61:H61)</f>
        <v>4273791.25</v>
      </c>
      <c r="J61" s="189"/>
    </row>
    <row r="62" spans="1:10" s="79" customFormat="1" ht="27" customHeight="1" x14ac:dyDescent="0.35">
      <c r="A62" s="239" t="s">
        <v>108</v>
      </c>
      <c r="B62" s="348" t="s">
        <v>96</v>
      </c>
      <c r="C62" s="220" t="s">
        <v>5</v>
      </c>
      <c r="D62" s="125">
        <f>D63</f>
        <v>100</v>
      </c>
      <c r="E62" s="128">
        <f t="shared" ref="E62:H62" si="13">E63</f>
        <v>0</v>
      </c>
      <c r="F62" s="128">
        <f t="shared" si="13"/>
        <v>0</v>
      </c>
      <c r="G62" s="125">
        <f t="shared" si="13"/>
        <v>0</v>
      </c>
      <c r="H62" s="125">
        <f t="shared" si="13"/>
        <v>0</v>
      </c>
      <c r="I62" s="202">
        <f>SUM(D62:H62)</f>
        <v>100</v>
      </c>
      <c r="J62" s="189"/>
    </row>
    <row r="63" spans="1:10" s="79" customFormat="1" ht="20.399999999999999" customHeight="1" x14ac:dyDescent="0.35">
      <c r="A63" s="236"/>
      <c r="B63" s="349"/>
      <c r="C63" s="136" t="s">
        <v>64</v>
      </c>
      <c r="D63" s="127">
        <f>D64</f>
        <v>100</v>
      </c>
      <c r="E63" s="127">
        <f>E64</f>
        <v>0</v>
      </c>
      <c r="F63" s="127">
        <f>F64</f>
        <v>0</v>
      </c>
      <c r="G63" s="127">
        <f>G64</f>
        <v>0</v>
      </c>
      <c r="H63" s="127">
        <f>H64</f>
        <v>0</v>
      </c>
      <c r="I63" s="200">
        <f>SUM(D63:H63)</f>
        <v>100</v>
      </c>
      <c r="J63" s="189"/>
    </row>
    <row r="64" spans="1:10" s="79" customFormat="1" ht="20.25" customHeight="1" x14ac:dyDescent="0.35">
      <c r="A64" s="236"/>
      <c r="B64" s="377"/>
      <c r="C64" s="282" t="s">
        <v>62</v>
      </c>
      <c r="D64" s="393">
        <f>Детализация!D17</f>
        <v>100</v>
      </c>
      <c r="E64" s="300">
        <v>0</v>
      </c>
      <c r="F64" s="300">
        <v>0</v>
      </c>
      <c r="G64" s="300">
        <v>0</v>
      </c>
      <c r="H64" s="300">
        <v>0</v>
      </c>
      <c r="I64" s="300">
        <f>SUM(D64:H64)</f>
        <v>100</v>
      </c>
      <c r="J64" s="189"/>
    </row>
    <row r="65" spans="1:10" s="79" customFormat="1" ht="91.95" customHeight="1" x14ac:dyDescent="0.35">
      <c r="A65" s="240"/>
      <c r="B65" s="392"/>
      <c r="C65" s="230" t="s">
        <v>142</v>
      </c>
      <c r="D65" s="394"/>
      <c r="E65" s="301"/>
      <c r="F65" s="301"/>
      <c r="G65" s="301"/>
      <c r="H65" s="301"/>
      <c r="I65" s="301"/>
      <c r="J65" s="189"/>
    </row>
    <row r="66" spans="1:10" s="79" customFormat="1" ht="42" customHeight="1" x14ac:dyDescent="0.35">
      <c r="A66" s="144" t="s">
        <v>106</v>
      </c>
      <c r="B66" s="247" t="s">
        <v>127</v>
      </c>
      <c r="C66" s="254" t="s">
        <v>5</v>
      </c>
      <c r="D66" s="140">
        <f>D67+D70+D73</f>
        <v>41735.9</v>
      </c>
      <c r="E66" s="141">
        <f>E68</f>
        <v>0</v>
      </c>
      <c r="F66" s="141">
        <f>F68</f>
        <v>0</v>
      </c>
      <c r="G66" s="141">
        <f>G67+G70+G73</f>
        <v>0</v>
      </c>
      <c r="H66" s="141">
        <f>H67+H70+H73</f>
        <v>0</v>
      </c>
      <c r="I66" s="140">
        <f>SUM(D66:H66)</f>
        <v>41735.9</v>
      </c>
      <c r="J66" s="189"/>
    </row>
    <row r="67" spans="1:10" s="119" customFormat="1" ht="22.5" hidden="1" customHeight="1" x14ac:dyDescent="0.35">
      <c r="A67" s="261"/>
      <c r="B67" s="246" t="s">
        <v>129</v>
      </c>
      <c r="C67" s="262" t="s">
        <v>61</v>
      </c>
      <c r="D67" s="263">
        <f>D69</f>
        <v>0</v>
      </c>
      <c r="E67" s="158">
        <f>E69</f>
        <v>0</v>
      </c>
      <c r="F67" s="158">
        <f>F69</f>
        <v>0</v>
      </c>
      <c r="G67" s="158">
        <f>G69</f>
        <v>0</v>
      </c>
      <c r="H67" s="158">
        <f>H69</f>
        <v>0</v>
      </c>
      <c r="I67" s="263">
        <f>SUM(D67:H67)</f>
        <v>0</v>
      </c>
      <c r="J67" s="194"/>
    </row>
    <row r="68" spans="1:10" s="119" customFormat="1" ht="20.25" hidden="1" customHeight="1" x14ac:dyDescent="0.35">
      <c r="A68" s="261"/>
      <c r="B68" s="238"/>
      <c r="C68" s="264" t="s">
        <v>62</v>
      </c>
      <c r="D68" s="265"/>
      <c r="E68" s="265"/>
      <c r="F68" s="265"/>
      <c r="G68" s="157"/>
      <c r="H68" s="157"/>
      <c r="I68" s="266"/>
      <c r="J68" s="194"/>
    </row>
    <row r="69" spans="1:10" s="119" customFormat="1" ht="84" hidden="1" customHeight="1" x14ac:dyDescent="0.35">
      <c r="A69" s="261"/>
      <c r="B69" s="238"/>
      <c r="C69" s="267" t="s">
        <v>143</v>
      </c>
      <c r="D69" s="168">
        <v>0</v>
      </c>
      <c r="E69" s="162"/>
      <c r="F69" s="162"/>
      <c r="G69" s="162">
        <v>0</v>
      </c>
      <c r="H69" s="162">
        <v>0</v>
      </c>
      <c r="I69" s="208">
        <f>SUM(D69:H69)</f>
        <v>0</v>
      </c>
      <c r="J69" s="194"/>
    </row>
    <row r="70" spans="1:10" s="79" customFormat="1" ht="19.8" customHeight="1" x14ac:dyDescent="0.35">
      <c r="A70" s="144"/>
      <c r="B70" s="223" t="s">
        <v>150</v>
      </c>
      <c r="C70" s="129" t="s">
        <v>64</v>
      </c>
      <c r="D70" s="142">
        <f>D71</f>
        <v>17300</v>
      </c>
      <c r="E70" s="143">
        <f>E69</f>
        <v>0</v>
      </c>
      <c r="F70" s="143">
        <f>F71</f>
        <v>0</v>
      </c>
      <c r="G70" s="143">
        <f>G71</f>
        <v>0</v>
      </c>
      <c r="H70" s="143">
        <f>H71</f>
        <v>0</v>
      </c>
      <c r="I70" s="142">
        <f>SUM(D70:H70)</f>
        <v>17300</v>
      </c>
      <c r="J70" s="189"/>
    </row>
    <row r="71" spans="1:10" s="79" customFormat="1" ht="20.25" customHeight="1" x14ac:dyDescent="0.35">
      <c r="A71" s="144"/>
      <c r="B71" s="223"/>
      <c r="C71" s="137" t="s">
        <v>62</v>
      </c>
      <c r="D71" s="300">
        <f>Детализация!D26</f>
        <v>17300</v>
      </c>
      <c r="E71" s="302">
        <f>E69</f>
        <v>0</v>
      </c>
      <c r="F71" s="302">
        <f>F78</f>
        <v>0</v>
      </c>
      <c r="G71" s="302">
        <f>Детализация!G26</f>
        <v>0</v>
      </c>
      <c r="H71" s="302">
        <f>Детализация!H26</f>
        <v>0</v>
      </c>
      <c r="I71" s="300">
        <f>SUM(D71:H71)</f>
        <v>17300</v>
      </c>
      <c r="J71" s="189"/>
    </row>
    <row r="72" spans="1:10" s="79" customFormat="1" ht="83.4" customHeight="1" x14ac:dyDescent="0.35">
      <c r="A72" s="144"/>
      <c r="B72" s="223"/>
      <c r="C72" s="138" t="s">
        <v>142</v>
      </c>
      <c r="D72" s="301"/>
      <c r="E72" s="301"/>
      <c r="F72" s="301"/>
      <c r="G72" s="301"/>
      <c r="H72" s="301"/>
      <c r="I72" s="301"/>
      <c r="J72" s="189"/>
    </row>
    <row r="73" spans="1:10" s="79" customFormat="1" ht="20.25" customHeight="1" x14ac:dyDescent="0.35">
      <c r="A73" s="145"/>
      <c r="B73" s="230"/>
      <c r="C73" s="129" t="s">
        <v>7</v>
      </c>
      <c r="D73" s="142">
        <f>Детализация!D27</f>
        <v>24435.9</v>
      </c>
      <c r="E73" s="146">
        <f>E69</f>
        <v>0</v>
      </c>
      <c r="F73" s="146">
        <f>F79</f>
        <v>0</v>
      </c>
      <c r="G73" s="143">
        <f>Детализация!G27</f>
        <v>0</v>
      </c>
      <c r="H73" s="143">
        <f>Детализация!H27</f>
        <v>0</v>
      </c>
      <c r="I73" s="142">
        <f>SUM(D73:H73)</f>
        <v>24435.9</v>
      </c>
      <c r="J73" s="189"/>
    </row>
    <row r="74" spans="1:10" s="119" customFormat="1" ht="20.25" hidden="1" customHeight="1" x14ac:dyDescent="0.35">
      <c r="A74" s="350" t="s">
        <v>105</v>
      </c>
      <c r="B74" s="361" t="s">
        <v>132</v>
      </c>
      <c r="C74" s="147" t="s">
        <v>5</v>
      </c>
      <c r="D74" s="148"/>
      <c r="E74" s="149">
        <f>E75</f>
        <v>0</v>
      </c>
      <c r="F74" s="150"/>
      <c r="G74" s="151"/>
      <c r="H74" s="151"/>
      <c r="I74" s="206"/>
      <c r="J74" s="194"/>
    </row>
    <row r="75" spans="1:10" s="119" customFormat="1" ht="20.25" hidden="1" customHeight="1" x14ac:dyDescent="0.35">
      <c r="A75" s="351"/>
      <c r="B75" s="362"/>
      <c r="C75" s="152" t="s">
        <v>64</v>
      </c>
      <c r="D75" s="148"/>
      <c r="E75" s="153">
        <f>E77</f>
        <v>0</v>
      </c>
      <c r="F75" s="154"/>
      <c r="G75" s="151"/>
      <c r="H75" s="151"/>
      <c r="I75" s="206"/>
      <c r="J75" s="194"/>
    </row>
    <row r="76" spans="1:10" s="119" customFormat="1" ht="20.25" hidden="1" customHeight="1" x14ac:dyDescent="0.35">
      <c r="A76" s="351"/>
      <c r="B76" s="362"/>
      <c r="C76" s="152" t="s">
        <v>62</v>
      </c>
      <c r="D76" s="155"/>
      <c r="E76" s="156"/>
      <c r="F76" s="157"/>
      <c r="G76" s="153"/>
      <c r="H76" s="158"/>
      <c r="I76" s="207"/>
      <c r="J76" s="194"/>
    </row>
    <row r="77" spans="1:10" s="119" customFormat="1" ht="86.4" hidden="1" customHeight="1" x14ac:dyDescent="0.35">
      <c r="A77" s="352"/>
      <c r="B77" s="363"/>
      <c r="C77" s="159" t="s">
        <v>140</v>
      </c>
      <c r="D77" s="160"/>
      <c r="E77" s="161"/>
      <c r="F77" s="162"/>
      <c r="G77" s="153"/>
      <c r="H77" s="158"/>
      <c r="I77" s="207"/>
      <c r="J77" s="194"/>
    </row>
    <row r="78" spans="1:10" s="79" customFormat="1" ht="21" x14ac:dyDescent="0.35">
      <c r="A78" s="365" t="s">
        <v>105</v>
      </c>
      <c r="B78" s="367" t="s">
        <v>81</v>
      </c>
      <c r="C78" s="112" t="s">
        <v>5</v>
      </c>
      <c r="D78" s="113">
        <f>D79+D82</f>
        <v>68225.320000000007</v>
      </c>
      <c r="E78" s="146">
        <f>E79+E82</f>
        <v>35091.729999999996</v>
      </c>
      <c r="F78" s="163">
        <f t="shared" ref="F78:H79" si="14">F79</f>
        <v>0</v>
      </c>
      <c r="G78" s="163">
        <f t="shared" si="14"/>
        <v>0</v>
      </c>
      <c r="H78" s="163">
        <f t="shared" si="14"/>
        <v>0</v>
      </c>
      <c r="I78" s="202">
        <f>SUM(D78:H78)</f>
        <v>103317.05</v>
      </c>
      <c r="J78" s="189"/>
    </row>
    <row r="79" spans="1:10" s="79" customFormat="1" ht="21" x14ac:dyDescent="0.35">
      <c r="A79" s="366"/>
      <c r="B79" s="312"/>
      <c r="C79" s="115" t="s">
        <v>64</v>
      </c>
      <c r="D79" s="116">
        <f>D80</f>
        <v>65214.5</v>
      </c>
      <c r="E79" s="163">
        <f>E80</f>
        <v>33186.699999999997</v>
      </c>
      <c r="F79" s="163">
        <f t="shared" si="14"/>
        <v>0</v>
      </c>
      <c r="G79" s="163">
        <f t="shared" si="14"/>
        <v>0</v>
      </c>
      <c r="H79" s="163">
        <f t="shared" si="14"/>
        <v>0</v>
      </c>
      <c r="I79" s="200">
        <f>SUM(D79:H79)</f>
        <v>98401.2</v>
      </c>
      <c r="J79" s="189"/>
    </row>
    <row r="80" spans="1:10" s="79" customFormat="1" ht="19.2" customHeight="1" x14ac:dyDescent="0.35">
      <c r="A80" s="366"/>
      <c r="B80" s="312"/>
      <c r="C80" s="115" t="s">
        <v>62</v>
      </c>
      <c r="D80" s="300">
        <f>Детализация!D29</f>
        <v>65214.5</v>
      </c>
      <c r="E80" s="302">
        <f>Детализация!E29</f>
        <v>33186.699999999997</v>
      </c>
      <c r="F80" s="302">
        <f>F83</f>
        <v>0</v>
      </c>
      <c r="G80" s="302">
        <f>G83</f>
        <v>0</v>
      </c>
      <c r="H80" s="302">
        <f>H83</f>
        <v>0</v>
      </c>
      <c r="I80" s="338">
        <f>SUM(D80:H80)</f>
        <v>98401.2</v>
      </c>
      <c r="J80" s="189"/>
    </row>
    <row r="81" spans="1:14" s="79" customFormat="1" ht="87.6" customHeight="1" x14ac:dyDescent="0.35">
      <c r="A81" s="366"/>
      <c r="B81" s="312"/>
      <c r="C81" s="117" t="s">
        <v>142</v>
      </c>
      <c r="D81" s="301"/>
      <c r="E81" s="301"/>
      <c r="F81" s="301"/>
      <c r="G81" s="301"/>
      <c r="H81" s="301"/>
      <c r="I81" s="339"/>
      <c r="J81" s="196" t="s">
        <v>124</v>
      </c>
    </row>
    <row r="82" spans="1:14" s="79" customFormat="1" ht="33" customHeight="1" x14ac:dyDescent="0.35">
      <c r="A82" s="366"/>
      <c r="B82" s="368"/>
      <c r="C82" s="164" t="s">
        <v>7</v>
      </c>
      <c r="D82" s="165">
        <f>Детализация!D30</f>
        <v>3010.82</v>
      </c>
      <c r="E82" s="146">
        <f>Детализация!E30</f>
        <v>1905.03</v>
      </c>
      <c r="F82" s="146">
        <f t="shared" ref="F82:H82" si="15">F84</f>
        <v>0</v>
      </c>
      <c r="G82" s="146">
        <f t="shared" si="15"/>
        <v>0</v>
      </c>
      <c r="H82" s="146">
        <f t="shared" si="15"/>
        <v>0</v>
      </c>
      <c r="I82" s="201">
        <f>SUM(D82:H82)</f>
        <v>4915.8500000000004</v>
      </c>
      <c r="J82" s="189"/>
      <c r="N82" s="166"/>
    </row>
    <row r="83" spans="1:14" s="119" customFormat="1" ht="25.95" hidden="1" customHeight="1" x14ac:dyDescent="0.35">
      <c r="A83" s="370" t="s">
        <v>107</v>
      </c>
      <c r="B83" s="369" t="s">
        <v>114</v>
      </c>
      <c r="C83" s="167" t="s">
        <v>5</v>
      </c>
      <c r="D83" s="168">
        <f>D84</f>
        <v>0</v>
      </c>
      <c r="E83" s="168"/>
      <c r="F83" s="168">
        <f t="shared" ref="F83:H83" si="16">F84</f>
        <v>0</v>
      </c>
      <c r="G83" s="168">
        <f t="shared" si="16"/>
        <v>0</v>
      </c>
      <c r="H83" s="168">
        <f t="shared" si="16"/>
        <v>0</v>
      </c>
      <c r="I83" s="208">
        <f>D83+E83+F83+G83+H83</f>
        <v>0</v>
      </c>
      <c r="J83" s="194"/>
      <c r="N83" s="169"/>
    </row>
    <row r="84" spans="1:14" s="119" customFormat="1" ht="20.25" hidden="1" customHeight="1" x14ac:dyDescent="0.35">
      <c r="A84" s="370"/>
      <c r="B84" s="369"/>
      <c r="C84" s="170" t="s">
        <v>64</v>
      </c>
      <c r="D84" s="148">
        <f>Детализация!D19</f>
        <v>0</v>
      </c>
      <c r="E84" s="148"/>
      <c r="F84" s="148">
        <f>Детализация!F19</f>
        <v>0</v>
      </c>
      <c r="G84" s="148">
        <f>Детализация!G19</f>
        <v>0</v>
      </c>
      <c r="H84" s="148">
        <f>Детализация!H19</f>
        <v>0</v>
      </c>
      <c r="I84" s="206">
        <f>D84+E84+F84+G84+H84</f>
        <v>0</v>
      </c>
      <c r="J84" s="194"/>
      <c r="N84" s="169"/>
    </row>
    <row r="85" spans="1:14" s="119" customFormat="1" ht="20.25" hidden="1" customHeight="1" x14ac:dyDescent="0.35">
      <c r="A85" s="171"/>
      <c r="B85" s="369"/>
      <c r="C85" s="170" t="s">
        <v>62</v>
      </c>
      <c r="D85" s="148"/>
      <c r="E85" s="149"/>
      <c r="F85" s="172"/>
      <c r="G85" s="172"/>
      <c r="H85" s="150"/>
      <c r="I85" s="206"/>
      <c r="J85" s="194"/>
      <c r="N85" s="169"/>
    </row>
    <row r="86" spans="1:14" s="119" customFormat="1" ht="111" hidden="1" customHeight="1" x14ac:dyDescent="0.35">
      <c r="A86" s="171"/>
      <c r="B86" s="369"/>
      <c r="C86" s="170" t="s">
        <v>140</v>
      </c>
      <c r="D86" s="148">
        <f>Детализация!D19</f>
        <v>0</v>
      </c>
      <c r="E86" s="148"/>
      <c r="F86" s="148">
        <f>Детализация!F19</f>
        <v>0</v>
      </c>
      <c r="G86" s="148">
        <f>Детализация!G19</f>
        <v>0</v>
      </c>
      <c r="H86" s="148">
        <f>Детализация!H19</f>
        <v>0</v>
      </c>
      <c r="I86" s="206">
        <f>D86+E86+F86+G86+H86</f>
        <v>0</v>
      </c>
      <c r="J86" s="194"/>
      <c r="N86" s="169"/>
    </row>
    <row r="87" spans="1:14" s="79" customFormat="1" ht="42" x14ac:dyDescent="0.35">
      <c r="A87" s="226" t="s">
        <v>107</v>
      </c>
      <c r="B87" s="222" t="s">
        <v>136</v>
      </c>
      <c r="C87" s="135" t="s">
        <v>5</v>
      </c>
      <c r="D87" s="128">
        <f>D88+D91+D94+D95</f>
        <v>72766.37</v>
      </c>
      <c r="E87" s="128">
        <f t="shared" ref="E87:F87" si="17">E88+E91+E94+E95</f>
        <v>136936.47581999999</v>
      </c>
      <c r="F87" s="128">
        <f t="shared" si="17"/>
        <v>363593.67</v>
      </c>
      <c r="G87" s="173">
        <f>G88+G91+G94</f>
        <v>438154.11</v>
      </c>
      <c r="H87" s="174">
        <f>H88+H91+H94</f>
        <v>279230.5</v>
      </c>
      <c r="I87" s="202">
        <f>SUM(D87:H87)</f>
        <v>1290681.12582</v>
      </c>
      <c r="J87" s="189"/>
    </row>
    <row r="88" spans="1:14" s="79" customFormat="1" ht="21" x14ac:dyDescent="0.35">
      <c r="A88" s="221"/>
      <c r="B88" s="223"/>
      <c r="C88" s="136" t="s">
        <v>10</v>
      </c>
      <c r="D88" s="127">
        <f>D89</f>
        <v>33692</v>
      </c>
      <c r="E88" s="127">
        <f>E89</f>
        <v>0</v>
      </c>
      <c r="F88" s="127">
        <f>F89</f>
        <v>348223.2</v>
      </c>
      <c r="G88" s="127">
        <f>G89</f>
        <v>429434.3</v>
      </c>
      <c r="H88" s="175">
        <f>H89</f>
        <v>273671.59999999998</v>
      </c>
      <c r="I88" s="200">
        <f>SUM(D88:H88)</f>
        <v>1085021.1000000001</v>
      </c>
      <c r="J88" s="189"/>
    </row>
    <row r="89" spans="1:14" s="79" customFormat="1" ht="20.399999999999999" customHeight="1" x14ac:dyDescent="0.35">
      <c r="A89" s="221"/>
      <c r="B89" s="223"/>
      <c r="C89" s="227" t="s">
        <v>62</v>
      </c>
      <c r="D89" s="300">
        <f>Детализация!D32</f>
        <v>33692</v>
      </c>
      <c r="E89" s="300">
        <f>Детализация!E32</f>
        <v>0</v>
      </c>
      <c r="F89" s="300">
        <f>Детализация!F32</f>
        <v>348223.2</v>
      </c>
      <c r="G89" s="300">
        <f>Детализация!G32</f>
        <v>429434.3</v>
      </c>
      <c r="H89" s="300">
        <v>273671.59999999998</v>
      </c>
      <c r="I89" s="338">
        <f>D89+E89+F89+G89+H89</f>
        <v>1085021.1000000001</v>
      </c>
      <c r="J89" s="189"/>
    </row>
    <row r="90" spans="1:14" s="79" customFormat="1" ht="89.4" customHeight="1" x14ac:dyDescent="0.35">
      <c r="A90" s="221"/>
      <c r="B90" s="223"/>
      <c r="C90" s="138" t="s">
        <v>140</v>
      </c>
      <c r="D90" s="304"/>
      <c r="E90" s="304"/>
      <c r="F90" s="304"/>
      <c r="G90" s="304"/>
      <c r="H90" s="304"/>
      <c r="I90" s="357"/>
      <c r="J90" s="189"/>
    </row>
    <row r="91" spans="1:14" s="79" customFormat="1" ht="21" x14ac:dyDescent="0.35">
      <c r="A91" s="221"/>
      <c r="B91" s="223"/>
      <c r="C91" s="231" t="s">
        <v>64</v>
      </c>
      <c r="D91" s="113">
        <f>D92</f>
        <v>25524.7</v>
      </c>
      <c r="E91" s="113">
        <f>E92</f>
        <v>73245.3</v>
      </c>
      <c r="F91" s="113">
        <f>F92</f>
        <v>3517.5</v>
      </c>
      <c r="G91" s="113">
        <f>G92</f>
        <v>4337.8</v>
      </c>
      <c r="H91" s="113">
        <f>H92</f>
        <v>2766.4</v>
      </c>
      <c r="I91" s="113">
        <f>SUM(D91:H91)</f>
        <v>109391.7</v>
      </c>
      <c r="J91" s="189"/>
    </row>
    <row r="92" spans="1:14" s="79" customFormat="1" ht="21" x14ac:dyDescent="0.35">
      <c r="A92" s="236"/>
      <c r="B92" s="281"/>
      <c r="C92" s="279" t="s">
        <v>62</v>
      </c>
      <c r="D92" s="278">
        <f>Детализация!D33</f>
        <v>25524.7</v>
      </c>
      <c r="E92" s="278">
        <f>Детализация!E33</f>
        <v>73245.3</v>
      </c>
      <c r="F92" s="278">
        <f>Детализация!F33</f>
        <v>3517.5</v>
      </c>
      <c r="G92" s="278">
        <f>Детализация!G33</f>
        <v>4337.8</v>
      </c>
      <c r="H92" s="278">
        <f>Детализация!H33</f>
        <v>2766.4</v>
      </c>
      <c r="I92" s="278">
        <f>SUM(D92:H92)</f>
        <v>109391.7</v>
      </c>
      <c r="J92" s="189"/>
    </row>
    <row r="93" spans="1:14" s="79" customFormat="1" ht="84.6" customHeight="1" x14ac:dyDescent="0.35">
      <c r="A93" s="236"/>
      <c r="B93" s="281"/>
      <c r="C93" s="230" t="s">
        <v>142</v>
      </c>
      <c r="D93" s="280"/>
      <c r="E93" s="280"/>
      <c r="F93" s="280"/>
      <c r="G93" s="280"/>
      <c r="H93" s="280"/>
      <c r="I93" s="118"/>
      <c r="J93" s="189"/>
    </row>
    <row r="94" spans="1:14" s="79" customFormat="1" ht="34.950000000000003" customHeight="1" x14ac:dyDescent="0.35">
      <c r="A94" s="221"/>
      <c r="B94" s="223"/>
      <c r="C94" s="135" t="s">
        <v>7</v>
      </c>
      <c r="D94" s="128">
        <f>Детализация!D34</f>
        <v>549.66999999999996</v>
      </c>
      <c r="E94" s="128">
        <f>Детализация!E34</f>
        <v>1254.4970000000001</v>
      </c>
      <c r="F94" s="128">
        <f>Детализация!F34</f>
        <v>3552.97</v>
      </c>
      <c r="G94" s="128">
        <f>Детализация!G34</f>
        <v>4382.01</v>
      </c>
      <c r="H94" s="176">
        <f>Детализация!H34</f>
        <v>2792.5</v>
      </c>
      <c r="I94" s="201">
        <f>SUM(D94:H94)</f>
        <v>12531.647000000001</v>
      </c>
      <c r="J94" s="189"/>
    </row>
    <row r="95" spans="1:14" s="79" customFormat="1" ht="25.2" customHeight="1" x14ac:dyDescent="0.35">
      <c r="A95" s="229"/>
      <c r="B95" s="255"/>
      <c r="C95" s="136" t="s">
        <v>116</v>
      </c>
      <c r="D95" s="250">
        <f>Детализация!D35</f>
        <v>13000</v>
      </c>
      <c r="E95" s="250">
        <f>Детализация!E35</f>
        <v>62436.678820000001</v>
      </c>
      <c r="F95" s="250">
        <f>Детализация!F35</f>
        <v>8300</v>
      </c>
      <c r="G95" s="250">
        <v>0</v>
      </c>
      <c r="H95" s="175">
        <v>0</v>
      </c>
      <c r="I95" s="235">
        <f>D95+E95+F95+G95+H95</f>
        <v>83736.678820000001</v>
      </c>
      <c r="J95" s="189"/>
    </row>
    <row r="96" spans="1:14" s="79" customFormat="1" ht="19.95" customHeight="1" x14ac:dyDescent="0.35">
      <c r="A96" s="241">
        <v>3</v>
      </c>
      <c r="B96" s="245" t="s">
        <v>147</v>
      </c>
      <c r="C96" s="231" t="s">
        <v>5</v>
      </c>
      <c r="D96" s="113">
        <f>D100+D97</f>
        <v>201480.4</v>
      </c>
      <c r="E96" s="113">
        <f>E100+E97</f>
        <v>201781.8</v>
      </c>
      <c r="F96" s="113">
        <f>F100+F97</f>
        <v>201797.1</v>
      </c>
      <c r="G96" s="113">
        <f>G100+G97</f>
        <v>201810</v>
      </c>
      <c r="H96" s="113">
        <f>H100+H97</f>
        <v>201657.9</v>
      </c>
      <c r="I96" s="113">
        <f>SUM(D96:H96)</f>
        <v>1008527.2</v>
      </c>
      <c r="J96" s="189"/>
    </row>
    <row r="97" spans="1:10" s="79" customFormat="1" ht="64.95" customHeight="1" x14ac:dyDescent="0.35">
      <c r="A97" s="243"/>
      <c r="B97" s="268" t="s">
        <v>146</v>
      </c>
      <c r="C97" s="231" t="s">
        <v>64</v>
      </c>
      <c r="D97" s="113">
        <f>D98</f>
        <v>1335.1</v>
      </c>
      <c r="E97" s="113">
        <f>E98</f>
        <v>1529.8</v>
      </c>
      <c r="F97" s="113">
        <f>F98</f>
        <v>1537.1</v>
      </c>
      <c r="G97" s="113">
        <f>G98</f>
        <v>1540</v>
      </c>
      <c r="H97" s="113">
        <f>H98</f>
        <v>1377.9</v>
      </c>
      <c r="I97" s="113">
        <f>SUM(D97:H97)</f>
        <v>7319.9</v>
      </c>
      <c r="J97" s="189"/>
    </row>
    <row r="98" spans="1:10" s="79" customFormat="1" ht="20.25" customHeight="1" x14ac:dyDescent="0.35">
      <c r="A98" s="224"/>
      <c r="B98" s="244"/>
      <c r="C98" s="260" t="s">
        <v>62</v>
      </c>
      <c r="D98" s="384">
        <f>D103</f>
        <v>1335.1</v>
      </c>
      <c r="E98" s="384">
        <f>E103</f>
        <v>1529.8</v>
      </c>
      <c r="F98" s="384">
        <f>F103</f>
        <v>1537.1</v>
      </c>
      <c r="G98" s="384">
        <f>G103</f>
        <v>1540</v>
      </c>
      <c r="H98" s="384">
        <f>H103</f>
        <v>1377.9</v>
      </c>
      <c r="I98" s="383">
        <f>SUM(D98:H98)</f>
        <v>7319.9</v>
      </c>
      <c r="J98" s="189"/>
    </row>
    <row r="99" spans="1:10" s="79" customFormat="1" ht="80.400000000000006" customHeight="1" x14ac:dyDescent="0.35">
      <c r="A99" s="224"/>
      <c r="B99" s="244"/>
      <c r="C99" s="138" t="s">
        <v>142</v>
      </c>
      <c r="D99" s="301"/>
      <c r="E99" s="301"/>
      <c r="F99" s="301"/>
      <c r="G99" s="301"/>
      <c r="H99" s="301"/>
      <c r="I99" s="339"/>
      <c r="J99" s="189"/>
    </row>
    <row r="100" spans="1:10" s="79" customFormat="1" ht="27" customHeight="1" x14ac:dyDescent="0.35">
      <c r="A100" s="224"/>
      <c r="B100" s="244"/>
      <c r="C100" s="254" t="s">
        <v>8</v>
      </c>
      <c r="D100" s="165">
        <f>D106+D108+D111</f>
        <v>200145.3</v>
      </c>
      <c r="E100" s="165">
        <f>E106+E108+E110</f>
        <v>200252</v>
      </c>
      <c r="F100" s="165">
        <f>F106+F108+F110</f>
        <v>200260</v>
      </c>
      <c r="G100" s="165">
        <f>G106+G108+G110</f>
        <v>200270</v>
      </c>
      <c r="H100" s="165">
        <f>H106+H108+H110</f>
        <v>200280</v>
      </c>
      <c r="I100" s="165">
        <f>SUM(D100:H100)</f>
        <v>1001207.3</v>
      </c>
      <c r="J100" s="189"/>
    </row>
    <row r="101" spans="1:10" s="79" customFormat="1" ht="108.6" customHeight="1" x14ac:dyDescent="0.35">
      <c r="A101" s="225"/>
      <c r="B101" s="228"/>
      <c r="C101" s="138" t="s">
        <v>144</v>
      </c>
      <c r="D101" s="101" t="s">
        <v>38</v>
      </c>
      <c r="E101" s="101" t="s">
        <v>138</v>
      </c>
      <c r="F101" s="101" t="s">
        <v>138</v>
      </c>
      <c r="G101" s="101" t="s">
        <v>139</v>
      </c>
      <c r="H101" s="101" t="s">
        <v>139</v>
      </c>
      <c r="I101" s="101" t="s">
        <v>38</v>
      </c>
      <c r="J101" s="189"/>
    </row>
    <row r="102" spans="1:10" s="79" customFormat="1" ht="30" customHeight="1" x14ac:dyDescent="0.35">
      <c r="A102" s="308" t="s">
        <v>47</v>
      </c>
      <c r="B102" s="310" t="s">
        <v>67</v>
      </c>
      <c r="C102" s="126" t="s">
        <v>5</v>
      </c>
      <c r="D102" s="125">
        <f>D106+D103</f>
        <v>2136.6999999999998</v>
      </c>
      <c r="E102" s="125">
        <f>E106+E103</f>
        <v>2331.8000000000002</v>
      </c>
      <c r="F102" s="125">
        <f>F106+F103</f>
        <v>2347.1</v>
      </c>
      <c r="G102" s="125">
        <f>G106+G103</f>
        <v>2360</v>
      </c>
      <c r="H102" s="125">
        <f>H106+H103</f>
        <v>2207.9</v>
      </c>
      <c r="I102" s="125">
        <f>SUM(D102:H102)</f>
        <v>11383.5</v>
      </c>
      <c r="J102" s="189"/>
    </row>
    <row r="103" spans="1:10" s="79" customFormat="1" ht="20.25" customHeight="1" x14ac:dyDescent="0.35">
      <c r="A103" s="309"/>
      <c r="B103" s="311"/>
      <c r="C103" s="139" t="s">
        <v>64</v>
      </c>
      <c r="D103" s="127">
        <f>D105</f>
        <v>1335.1</v>
      </c>
      <c r="E103" s="127">
        <f>E105</f>
        <v>1529.8</v>
      </c>
      <c r="F103" s="127">
        <f>F105</f>
        <v>1537.1</v>
      </c>
      <c r="G103" s="127">
        <f>G105</f>
        <v>1540</v>
      </c>
      <c r="H103" s="127">
        <f>H105</f>
        <v>1377.9</v>
      </c>
      <c r="I103" s="127">
        <f>SUM(D103:H103)</f>
        <v>7319.9</v>
      </c>
      <c r="J103" s="189"/>
    </row>
    <row r="104" spans="1:10" s="79" customFormat="1" ht="20.25" customHeight="1" x14ac:dyDescent="0.35">
      <c r="A104" s="309"/>
      <c r="B104" s="312"/>
      <c r="C104" s="115" t="s">
        <v>62</v>
      </c>
      <c r="D104" s="116"/>
      <c r="E104" s="116"/>
      <c r="F104" s="116"/>
      <c r="G104" s="116"/>
      <c r="H104" s="116"/>
      <c r="I104" s="200"/>
      <c r="J104" s="189"/>
    </row>
    <row r="105" spans="1:10" s="79" customFormat="1" ht="86.4" customHeight="1" x14ac:dyDescent="0.35">
      <c r="A105" s="309"/>
      <c r="B105" s="312"/>
      <c r="C105" s="117" t="s">
        <v>142</v>
      </c>
      <c r="D105" s="118">
        <f>Детализация!D40</f>
        <v>1335.1</v>
      </c>
      <c r="E105" s="118">
        <f>Детализация!E40</f>
        <v>1529.8</v>
      </c>
      <c r="F105" s="118">
        <f>Детализация!F40</f>
        <v>1537.1</v>
      </c>
      <c r="G105" s="118">
        <f>Детализация!G40</f>
        <v>1540</v>
      </c>
      <c r="H105" s="118">
        <f>Детализация!H40</f>
        <v>1377.9</v>
      </c>
      <c r="I105" s="201">
        <f t="shared" ref="I105:I114" si="18">SUM(D105:H105)</f>
        <v>7319.9</v>
      </c>
      <c r="J105" s="189"/>
    </row>
    <row r="106" spans="1:10" s="79" customFormat="1" ht="39.75" customHeight="1" x14ac:dyDescent="0.35">
      <c r="A106" s="309"/>
      <c r="B106" s="311"/>
      <c r="C106" s="124" t="s">
        <v>8</v>
      </c>
      <c r="D106" s="101">
        <f>Детализация!D43</f>
        <v>801.6</v>
      </c>
      <c r="E106" s="101">
        <f>Детализация!E43</f>
        <v>802</v>
      </c>
      <c r="F106" s="101">
        <f>Детализация!F43</f>
        <v>810</v>
      </c>
      <c r="G106" s="101">
        <f>Детализация!G43</f>
        <v>820</v>
      </c>
      <c r="H106" s="101">
        <f>Детализация!H43</f>
        <v>830</v>
      </c>
      <c r="I106" s="128">
        <f t="shared" si="18"/>
        <v>4063.6</v>
      </c>
      <c r="J106" s="189"/>
    </row>
    <row r="107" spans="1:10" s="79" customFormat="1" ht="21" x14ac:dyDescent="0.35">
      <c r="A107" s="344" t="s">
        <v>48</v>
      </c>
      <c r="B107" s="354" t="s">
        <v>130</v>
      </c>
      <c r="C107" s="126" t="s">
        <v>5</v>
      </c>
      <c r="D107" s="95">
        <f>SUM(D108:D108)</f>
        <v>120000</v>
      </c>
      <c r="E107" s="95">
        <f>SUM(E108:E108)</f>
        <v>120000</v>
      </c>
      <c r="F107" s="95">
        <f>SUM(F108:F108)</f>
        <v>120000</v>
      </c>
      <c r="G107" s="95">
        <f>SUM(G108:G108)</f>
        <v>120000</v>
      </c>
      <c r="H107" s="95">
        <f>SUM(H108:H108)</f>
        <v>120000</v>
      </c>
      <c r="I107" s="125">
        <f t="shared" si="18"/>
        <v>600000</v>
      </c>
      <c r="J107" s="189"/>
    </row>
    <row r="108" spans="1:10" s="79" customFormat="1" ht="29.4" customHeight="1" x14ac:dyDescent="0.35">
      <c r="A108" s="313"/>
      <c r="B108" s="355"/>
      <c r="C108" s="126" t="s">
        <v>8</v>
      </c>
      <c r="D108" s="95">
        <f>Детализация!D49</f>
        <v>120000</v>
      </c>
      <c r="E108" s="95">
        <f>Детализация!E49</f>
        <v>120000</v>
      </c>
      <c r="F108" s="95">
        <f>Детализация!F49</f>
        <v>120000</v>
      </c>
      <c r="G108" s="95">
        <f>Детализация!G49</f>
        <v>120000</v>
      </c>
      <c r="H108" s="95">
        <f>Детализация!H49</f>
        <v>120000</v>
      </c>
      <c r="I108" s="95">
        <f t="shared" si="18"/>
        <v>600000</v>
      </c>
      <c r="J108" s="189"/>
    </row>
    <row r="109" spans="1:10" s="79" customFormat="1" ht="104.4" customHeight="1" x14ac:dyDescent="0.35">
      <c r="A109" s="353"/>
      <c r="B109" s="356"/>
      <c r="C109" s="181" t="s">
        <v>144</v>
      </c>
      <c r="D109" s="101" t="s">
        <v>38</v>
      </c>
      <c r="E109" s="101" t="s">
        <v>38</v>
      </c>
      <c r="F109" s="101" t="s">
        <v>38</v>
      </c>
      <c r="G109" s="101" t="s">
        <v>38</v>
      </c>
      <c r="H109" s="101" t="s">
        <v>38</v>
      </c>
      <c r="I109" s="101" t="s">
        <v>38</v>
      </c>
      <c r="J109" s="189"/>
    </row>
    <row r="110" spans="1:10" s="79" customFormat="1" ht="21" x14ac:dyDescent="0.35">
      <c r="A110" s="344" t="s">
        <v>50</v>
      </c>
      <c r="B110" s="375" t="s">
        <v>135</v>
      </c>
      <c r="C110" s="139" t="s">
        <v>5</v>
      </c>
      <c r="D110" s="95">
        <f>D111</f>
        <v>79343.7</v>
      </c>
      <c r="E110" s="95">
        <f>E111</f>
        <v>79450</v>
      </c>
      <c r="F110" s="95">
        <f>F111</f>
        <v>79450</v>
      </c>
      <c r="G110" s="95">
        <f>G111</f>
        <v>79450</v>
      </c>
      <c r="H110" s="95">
        <f>H111</f>
        <v>79450</v>
      </c>
      <c r="I110" s="95">
        <f t="shared" si="18"/>
        <v>397143.7</v>
      </c>
      <c r="J110" s="189"/>
    </row>
    <row r="111" spans="1:10" s="79" customFormat="1" ht="27" customHeight="1" x14ac:dyDescent="0.35">
      <c r="A111" s="313"/>
      <c r="B111" s="376"/>
      <c r="C111" s="182" t="s">
        <v>8</v>
      </c>
      <c r="D111" s="183">
        <f>Детализация!D48</f>
        <v>79343.7</v>
      </c>
      <c r="E111" s="96">
        <f>Детализация!E48</f>
        <v>79450</v>
      </c>
      <c r="F111" s="96">
        <f>Детализация!F48</f>
        <v>79450</v>
      </c>
      <c r="G111" s="96">
        <f>Детализация!G48</f>
        <v>79450</v>
      </c>
      <c r="H111" s="96">
        <f>Детализация!H48</f>
        <v>79450</v>
      </c>
      <c r="I111" s="96">
        <f t="shared" si="18"/>
        <v>397143.7</v>
      </c>
      <c r="J111" s="189"/>
    </row>
    <row r="112" spans="1:10" s="79" customFormat="1" ht="102" customHeight="1" x14ac:dyDescent="0.35">
      <c r="A112" s="347"/>
      <c r="B112" s="377"/>
      <c r="C112" s="247" t="s">
        <v>145</v>
      </c>
      <c r="D112" s="271" t="s">
        <v>38</v>
      </c>
      <c r="E112" s="272" t="s">
        <v>38</v>
      </c>
      <c r="F112" s="272" t="s">
        <v>38</v>
      </c>
      <c r="G112" s="272" t="s">
        <v>38</v>
      </c>
      <c r="H112" s="272" t="s">
        <v>38</v>
      </c>
      <c r="I112" s="272" t="s">
        <v>38</v>
      </c>
      <c r="J112" s="189"/>
    </row>
    <row r="113" spans="1:10" s="79" customFormat="1" ht="63" x14ac:dyDescent="0.35">
      <c r="A113" s="274">
        <v>4</v>
      </c>
      <c r="B113" s="231" t="s">
        <v>68</v>
      </c>
      <c r="C113" s="231" t="s">
        <v>5</v>
      </c>
      <c r="D113" s="113">
        <f>D114+D117+D118</f>
        <v>266433.19</v>
      </c>
      <c r="E113" s="113">
        <f>SUM(E114,E117,E118)</f>
        <v>280077.88</v>
      </c>
      <c r="F113" s="113">
        <f>SUM(F114,F117,F118)</f>
        <v>37357.300000000003</v>
      </c>
      <c r="G113" s="113">
        <f>SUM(G114,G117,G118)</f>
        <v>36819.9</v>
      </c>
      <c r="H113" s="113">
        <f>SUM(H114,H117,H118)</f>
        <v>30439.5</v>
      </c>
      <c r="I113" s="113">
        <f t="shared" ref="I113" si="19">I114+I117+I118</f>
        <v>651127.77</v>
      </c>
      <c r="J113" s="189"/>
    </row>
    <row r="114" spans="1:10" s="79" customFormat="1" ht="21" x14ac:dyDescent="0.35">
      <c r="A114" s="242"/>
      <c r="B114" s="237"/>
      <c r="C114" s="231" t="s">
        <v>64</v>
      </c>
      <c r="D114" s="273">
        <f>D115</f>
        <v>218814.8</v>
      </c>
      <c r="E114" s="142">
        <f>E115</f>
        <v>280066.2</v>
      </c>
      <c r="F114" s="142">
        <f>F115</f>
        <v>37357.300000000003</v>
      </c>
      <c r="G114" s="142">
        <f>G115</f>
        <v>36819.9</v>
      </c>
      <c r="H114" s="142">
        <f>H115</f>
        <v>30439.5</v>
      </c>
      <c r="I114" s="142">
        <f t="shared" si="18"/>
        <v>603497.70000000007</v>
      </c>
      <c r="J114" s="189"/>
    </row>
    <row r="115" spans="1:10" s="189" customFormat="1" ht="21" x14ac:dyDescent="0.35">
      <c r="A115" s="242"/>
      <c r="B115" s="237"/>
      <c r="C115" s="279" t="s">
        <v>62</v>
      </c>
      <c r="D115" s="300">
        <f>D122+D127+D132</f>
        <v>218814.8</v>
      </c>
      <c r="E115" s="300">
        <f>E122+E127+E132</f>
        <v>280066.2</v>
      </c>
      <c r="F115" s="300">
        <f>SUM(F122,F127,F132)</f>
        <v>37357.300000000003</v>
      </c>
      <c r="G115" s="300">
        <f>SUM(G122,G127,G132)</f>
        <v>36819.9</v>
      </c>
      <c r="H115" s="300">
        <f>SUM(H122,H127,H132)</f>
        <v>30439.5</v>
      </c>
      <c r="I115" s="338">
        <f>SUM(D115:H115)</f>
        <v>603497.70000000007</v>
      </c>
    </row>
    <row r="116" spans="1:10" s="79" customFormat="1" ht="88.2" customHeight="1" x14ac:dyDescent="0.35">
      <c r="A116" s="242"/>
      <c r="B116" s="237"/>
      <c r="C116" s="117" t="s">
        <v>142</v>
      </c>
      <c r="D116" s="304"/>
      <c r="E116" s="304"/>
      <c r="F116" s="304"/>
      <c r="G116" s="304"/>
      <c r="H116" s="304"/>
      <c r="I116" s="357"/>
      <c r="J116" s="189"/>
    </row>
    <row r="117" spans="1:10" s="79" customFormat="1" ht="25.2" customHeight="1" x14ac:dyDescent="0.35">
      <c r="A117" s="242"/>
      <c r="B117" s="237"/>
      <c r="C117" s="117" t="s">
        <v>7</v>
      </c>
      <c r="D117" s="123">
        <f>D124</f>
        <v>78.39</v>
      </c>
      <c r="E117" s="128">
        <f>E124</f>
        <v>11.68</v>
      </c>
      <c r="F117" s="128">
        <f>F124</f>
        <v>0</v>
      </c>
      <c r="G117" s="128">
        <f>G124</f>
        <v>0</v>
      </c>
      <c r="H117" s="128">
        <f>H124</f>
        <v>0</v>
      </c>
      <c r="I117" s="128">
        <f t="shared" ref="I117:I121" si="20">SUM(D117:H117)</f>
        <v>90.07</v>
      </c>
      <c r="J117" s="189"/>
    </row>
    <row r="118" spans="1:10" s="79" customFormat="1" ht="30.15" customHeight="1" x14ac:dyDescent="0.35">
      <c r="A118" s="242"/>
      <c r="B118" s="237"/>
      <c r="C118" s="112" t="s">
        <v>8</v>
      </c>
      <c r="D118" s="177">
        <f>D133</f>
        <v>47540</v>
      </c>
      <c r="E118" s="125" t="str">
        <f>E133</f>
        <v>-</v>
      </c>
      <c r="F118" s="125" t="str">
        <f>F133</f>
        <v>-</v>
      </c>
      <c r="G118" s="125" t="str">
        <f>G133</f>
        <v>-</v>
      </c>
      <c r="H118" s="125" t="str">
        <f>H133</f>
        <v>-</v>
      </c>
      <c r="I118" s="125">
        <f t="shared" si="20"/>
        <v>47540</v>
      </c>
      <c r="J118" s="189"/>
    </row>
    <row r="119" spans="1:10" s="79" customFormat="1" ht="48.6" customHeight="1" x14ac:dyDescent="0.35">
      <c r="A119" s="248"/>
      <c r="B119" s="270"/>
      <c r="C119" s="117" t="s">
        <v>115</v>
      </c>
      <c r="D119" s="177">
        <f>D134</f>
        <v>515</v>
      </c>
      <c r="E119" s="177">
        <f t="shared" ref="E119:I119" si="21">E134</f>
        <v>520</v>
      </c>
      <c r="F119" s="177">
        <f t="shared" si="21"/>
        <v>520</v>
      </c>
      <c r="G119" s="177">
        <f t="shared" si="21"/>
        <v>520</v>
      </c>
      <c r="H119" s="177">
        <f t="shared" si="21"/>
        <v>520</v>
      </c>
      <c r="I119" s="177">
        <f t="shared" si="21"/>
        <v>2595</v>
      </c>
      <c r="J119" s="189"/>
    </row>
    <row r="120" spans="1:10" s="79" customFormat="1" ht="21" x14ac:dyDescent="0.35">
      <c r="A120" s="320" t="s">
        <v>53</v>
      </c>
      <c r="B120" s="322" t="s">
        <v>69</v>
      </c>
      <c r="C120" s="135" t="s">
        <v>5</v>
      </c>
      <c r="D120" s="95">
        <f>D124+D121</f>
        <v>182300.99000000002</v>
      </c>
      <c r="E120" s="95">
        <f t="shared" ref="E120" si="22">E124+E121</f>
        <v>241737.28</v>
      </c>
      <c r="F120" s="95" t="s">
        <v>126</v>
      </c>
      <c r="G120" s="95" t="s">
        <v>126</v>
      </c>
      <c r="H120" s="95" t="s">
        <v>126</v>
      </c>
      <c r="I120" s="95">
        <f t="shared" si="20"/>
        <v>424038.27</v>
      </c>
      <c r="J120" s="189"/>
    </row>
    <row r="121" spans="1:10" s="79" customFormat="1" ht="21" x14ac:dyDescent="0.35">
      <c r="A121" s="309"/>
      <c r="B121" s="323"/>
      <c r="C121" s="136" t="s">
        <v>6</v>
      </c>
      <c r="D121" s="178">
        <f>D122</f>
        <v>182222.6</v>
      </c>
      <c r="E121" s="178">
        <f>E122</f>
        <v>241725.6</v>
      </c>
      <c r="F121" s="178" t="s">
        <v>126</v>
      </c>
      <c r="G121" s="178" t="s">
        <v>126</v>
      </c>
      <c r="H121" s="178" t="s">
        <v>126</v>
      </c>
      <c r="I121" s="178">
        <f t="shared" si="20"/>
        <v>423948.2</v>
      </c>
      <c r="J121" s="189"/>
    </row>
    <row r="122" spans="1:10" s="79" customFormat="1" ht="21" customHeight="1" x14ac:dyDescent="0.35">
      <c r="A122" s="309"/>
      <c r="B122" s="323"/>
      <c r="C122" s="137" t="s">
        <v>62</v>
      </c>
      <c r="D122" s="303">
        <f>Детализация!D57</f>
        <v>182222.6</v>
      </c>
      <c r="E122" s="303">
        <f>Детализация!E57</f>
        <v>241725.6</v>
      </c>
      <c r="F122" s="303" t="s">
        <v>126</v>
      </c>
      <c r="G122" s="303" t="s">
        <v>126</v>
      </c>
      <c r="H122" s="303" t="s">
        <v>126</v>
      </c>
      <c r="I122" s="381">
        <f>SUM(D122:H122)</f>
        <v>423948.2</v>
      </c>
      <c r="J122" s="189"/>
    </row>
    <row r="123" spans="1:10" s="79" customFormat="1" ht="85.95" customHeight="1" x14ac:dyDescent="0.35">
      <c r="A123" s="309"/>
      <c r="B123" s="323"/>
      <c r="C123" s="138" t="s">
        <v>142</v>
      </c>
      <c r="D123" s="304"/>
      <c r="E123" s="304"/>
      <c r="F123" s="304"/>
      <c r="G123" s="304"/>
      <c r="H123" s="304"/>
      <c r="I123" s="357"/>
      <c r="J123" s="189"/>
    </row>
    <row r="124" spans="1:10" s="79" customFormat="1" ht="32.4" customHeight="1" x14ac:dyDescent="0.35">
      <c r="A124" s="321"/>
      <c r="B124" s="324"/>
      <c r="C124" s="135" t="s">
        <v>7</v>
      </c>
      <c r="D124" s="101">
        <f>Детализация!D58</f>
        <v>78.39</v>
      </c>
      <c r="E124" s="101">
        <f>Детализация!E58</f>
        <v>11.68</v>
      </c>
      <c r="F124" s="101">
        <f>Детализация!F58</f>
        <v>0</v>
      </c>
      <c r="G124" s="101">
        <f>Детализация!G58</f>
        <v>0</v>
      </c>
      <c r="H124" s="101">
        <f>Детализация!H58</f>
        <v>0</v>
      </c>
      <c r="I124" s="101">
        <f t="shared" ref="I124:I133" si="23">SUM(D124:H124)</f>
        <v>90.07</v>
      </c>
      <c r="J124" s="189"/>
    </row>
    <row r="125" spans="1:10" s="79" customFormat="1" ht="27.75" customHeight="1" x14ac:dyDescent="0.35">
      <c r="A125" s="346" t="s">
        <v>55</v>
      </c>
      <c r="B125" s="315" t="s">
        <v>70</v>
      </c>
      <c r="C125" s="102" t="s">
        <v>5</v>
      </c>
      <c r="D125" s="95">
        <f t="shared" ref="D125:H126" si="24">D126</f>
        <v>36592.199999999997</v>
      </c>
      <c r="E125" s="95">
        <f t="shared" si="24"/>
        <v>38340.6</v>
      </c>
      <c r="F125" s="95">
        <f t="shared" si="24"/>
        <v>37357.300000000003</v>
      </c>
      <c r="G125" s="95">
        <f t="shared" si="24"/>
        <v>36819.9</v>
      </c>
      <c r="H125" s="95">
        <f t="shared" si="24"/>
        <v>30439.5</v>
      </c>
      <c r="I125" s="95">
        <f t="shared" si="23"/>
        <v>179549.5</v>
      </c>
      <c r="J125" s="189"/>
    </row>
    <row r="126" spans="1:10" s="79" customFormat="1" ht="26.25" customHeight="1" x14ac:dyDescent="0.35">
      <c r="A126" s="314"/>
      <c r="B126" s="372"/>
      <c r="C126" s="218" t="s">
        <v>64</v>
      </c>
      <c r="D126" s="95">
        <f t="shared" si="24"/>
        <v>36592.199999999997</v>
      </c>
      <c r="E126" s="95">
        <f t="shared" si="24"/>
        <v>38340.6</v>
      </c>
      <c r="F126" s="95">
        <f t="shared" si="24"/>
        <v>37357.300000000003</v>
      </c>
      <c r="G126" s="95">
        <f t="shared" si="24"/>
        <v>36819.9</v>
      </c>
      <c r="H126" s="95">
        <f t="shared" si="24"/>
        <v>30439.5</v>
      </c>
      <c r="I126" s="95">
        <f t="shared" si="23"/>
        <v>179549.5</v>
      </c>
      <c r="J126" s="189"/>
    </row>
    <row r="127" spans="1:10" s="79" customFormat="1" ht="23.4" customHeight="1" x14ac:dyDescent="0.35">
      <c r="A127" s="314"/>
      <c r="B127" s="373"/>
      <c r="C127" s="217" t="s">
        <v>62</v>
      </c>
      <c r="D127" s="382">
        <f>Детализация!D59</f>
        <v>36592.199999999997</v>
      </c>
      <c r="E127" s="378">
        <f>Детализация!E59</f>
        <v>38340.6</v>
      </c>
      <c r="F127" s="378">
        <f>Детализация!F59</f>
        <v>37357.300000000003</v>
      </c>
      <c r="G127" s="378">
        <f>Детализация!G59</f>
        <v>36819.9</v>
      </c>
      <c r="H127" s="378">
        <f>Детализация!H59</f>
        <v>30439.5</v>
      </c>
      <c r="I127" s="378">
        <f>SUM(D127:H127)</f>
        <v>179549.5</v>
      </c>
      <c r="J127" s="189"/>
    </row>
    <row r="128" spans="1:10" s="216" customFormat="1" ht="80.400000000000006" customHeight="1" x14ac:dyDescent="0.35">
      <c r="A128" s="371"/>
      <c r="B128" s="374"/>
      <c r="C128" s="215" t="s">
        <v>142</v>
      </c>
      <c r="D128" s="341"/>
      <c r="E128" s="343"/>
      <c r="F128" s="343"/>
      <c r="G128" s="343"/>
      <c r="H128" s="343"/>
      <c r="I128" s="343"/>
    </row>
    <row r="129" spans="1:11" s="79" customFormat="1" ht="42.6" customHeight="1" x14ac:dyDescent="0.35">
      <c r="A129" s="346" t="s">
        <v>57</v>
      </c>
      <c r="B129" s="348" t="s">
        <v>49</v>
      </c>
      <c r="C129" s="215" t="s">
        <v>5</v>
      </c>
      <c r="D129" s="122">
        <f>SUM(D133,D130)</f>
        <v>47540</v>
      </c>
      <c r="E129" s="122" t="s">
        <v>126</v>
      </c>
      <c r="F129" s="122" t="s">
        <v>126</v>
      </c>
      <c r="G129" s="122" t="s">
        <v>126</v>
      </c>
      <c r="H129" s="122" t="s">
        <v>126</v>
      </c>
      <c r="I129" s="204">
        <f t="shared" si="23"/>
        <v>47540</v>
      </c>
      <c r="J129" s="189"/>
    </row>
    <row r="130" spans="1:11" s="119" customFormat="1" ht="27.75" hidden="1" customHeight="1" x14ac:dyDescent="0.35">
      <c r="A130" s="349"/>
      <c r="B130" s="349"/>
      <c r="C130" s="212" t="s">
        <v>6</v>
      </c>
      <c r="D130" s="213">
        <f>D132</f>
        <v>0</v>
      </c>
      <c r="E130" s="213">
        <f>E132</f>
        <v>0</v>
      </c>
      <c r="F130" s="213">
        <f>F132</f>
        <v>0</v>
      </c>
      <c r="G130" s="213">
        <f t="shared" ref="G130:H130" si="25">G132</f>
        <v>0</v>
      </c>
      <c r="H130" s="213">
        <f t="shared" si="25"/>
        <v>0</v>
      </c>
      <c r="I130" s="214">
        <f t="shared" si="23"/>
        <v>0</v>
      </c>
      <c r="J130" s="194"/>
    </row>
    <row r="131" spans="1:11" s="119" customFormat="1" ht="26.25" hidden="1" customHeight="1" x14ac:dyDescent="0.35">
      <c r="A131" s="349"/>
      <c r="B131" s="349"/>
      <c r="C131" s="179" t="s">
        <v>62</v>
      </c>
      <c r="D131" s="180"/>
      <c r="E131" s="180"/>
      <c r="F131" s="180"/>
      <c r="G131" s="180"/>
      <c r="H131" s="180"/>
      <c r="I131" s="210"/>
      <c r="J131" s="194"/>
    </row>
    <row r="132" spans="1:11" s="119" customFormat="1" ht="39" hidden="1" customHeight="1" x14ac:dyDescent="0.35">
      <c r="A132" s="349"/>
      <c r="B132" s="349"/>
      <c r="C132" s="179" t="s">
        <v>140</v>
      </c>
      <c r="D132" s="180">
        <v>0</v>
      </c>
      <c r="E132" s="180">
        <v>0</v>
      </c>
      <c r="F132" s="180">
        <v>0</v>
      </c>
      <c r="G132" s="180">
        <v>0</v>
      </c>
      <c r="H132" s="180">
        <v>0</v>
      </c>
      <c r="I132" s="210">
        <f t="shared" si="23"/>
        <v>0</v>
      </c>
      <c r="J132" s="194"/>
    </row>
    <row r="133" spans="1:11" s="79" customFormat="1" ht="73.95" customHeight="1" x14ac:dyDescent="0.35">
      <c r="A133" s="364"/>
      <c r="B133" s="364"/>
      <c r="C133" s="97" t="s">
        <v>8</v>
      </c>
      <c r="D133" s="94">
        <f>Детализация!D60</f>
        <v>47540</v>
      </c>
      <c r="E133" s="94" t="s">
        <v>126</v>
      </c>
      <c r="F133" s="94" t="s">
        <v>126</v>
      </c>
      <c r="G133" s="94" t="s">
        <v>126</v>
      </c>
      <c r="H133" s="94" t="s">
        <v>126</v>
      </c>
      <c r="I133" s="203">
        <f t="shared" si="23"/>
        <v>47540</v>
      </c>
      <c r="J133" s="189"/>
    </row>
    <row r="134" spans="1:11" s="79" customFormat="1" ht="46.2" hidden="1" customHeight="1" x14ac:dyDescent="0.35">
      <c r="A134" s="98" t="s">
        <v>122</v>
      </c>
      <c r="B134" s="99" t="s">
        <v>120</v>
      </c>
      <c r="C134" s="100" t="s">
        <v>115</v>
      </c>
      <c r="D134" s="101">
        <v>515</v>
      </c>
      <c r="E134" s="101">
        <v>520</v>
      </c>
      <c r="F134" s="101">
        <v>520</v>
      </c>
      <c r="G134" s="101">
        <v>520</v>
      </c>
      <c r="H134" s="190">
        <v>520</v>
      </c>
      <c r="I134" s="191">
        <f t="shared" ref="I134" si="26">SUM(D134:H134)</f>
        <v>2595</v>
      </c>
      <c r="J134" s="189"/>
    </row>
    <row r="135" spans="1:11" s="79" customFormat="1" ht="15.6" customHeight="1" x14ac:dyDescent="0.35">
      <c r="A135" s="80"/>
      <c r="B135" s="81"/>
      <c r="C135" s="81"/>
      <c r="D135" s="81"/>
      <c r="E135" s="81"/>
      <c r="F135" s="81"/>
      <c r="G135" s="81"/>
      <c r="H135" s="82"/>
      <c r="I135" s="82"/>
      <c r="J135" s="189"/>
    </row>
    <row r="136" spans="1:11" s="79" customFormat="1" ht="78.599999999999994" hidden="1" customHeight="1" x14ac:dyDescent="0.35">
      <c r="A136" s="234"/>
      <c r="B136" s="379" t="s">
        <v>141</v>
      </c>
      <c r="C136" s="380"/>
      <c r="D136" s="380"/>
      <c r="E136" s="380"/>
      <c r="F136" s="380"/>
      <c r="G136" s="380"/>
      <c r="H136" s="380"/>
      <c r="I136" s="82"/>
      <c r="J136" s="189"/>
    </row>
    <row r="137" spans="1:11" s="79" customFormat="1" ht="74.400000000000006" customHeight="1" x14ac:dyDescent="0.35">
      <c r="A137" s="80"/>
      <c r="B137" s="81"/>
      <c r="C137" s="81"/>
      <c r="D137" s="83"/>
      <c r="E137" s="81"/>
      <c r="F137" s="81"/>
      <c r="G137" s="81"/>
      <c r="H137" s="82"/>
      <c r="I137" s="82"/>
      <c r="J137" s="189"/>
    </row>
    <row r="138" spans="1:11" ht="43.2" customHeight="1" x14ac:dyDescent="0.35">
      <c r="A138" s="80"/>
      <c r="B138" s="81"/>
      <c r="C138" s="81"/>
      <c r="D138" s="81"/>
      <c r="E138" s="81"/>
      <c r="F138" s="81"/>
      <c r="G138" s="81"/>
      <c r="H138" s="82"/>
      <c r="I138" s="82"/>
    </row>
    <row r="139" spans="1:11" ht="48.15" customHeight="1" x14ac:dyDescent="0.35">
      <c r="K139" s="184"/>
    </row>
    <row r="140" spans="1:11" ht="15.75" customHeight="1" x14ac:dyDescent="0.35">
      <c r="K140" s="184"/>
    </row>
    <row r="141" spans="1:11" ht="15.75" customHeight="1" x14ac:dyDescent="0.35">
      <c r="K141" s="184"/>
    </row>
    <row r="142" spans="1:11" ht="15.75" customHeight="1" x14ac:dyDescent="0.35">
      <c r="K142" s="184"/>
    </row>
    <row r="143" spans="1:11" ht="15.75" customHeight="1" x14ac:dyDescent="0.35">
      <c r="K143" s="184"/>
    </row>
    <row r="144" spans="1:11" ht="15.75" customHeight="1" x14ac:dyDescent="0.35">
      <c r="K144" s="184"/>
    </row>
    <row r="145" spans="11:11" ht="15.75" customHeight="1" x14ac:dyDescent="0.35">
      <c r="K145" s="184"/>
    </row>
    <row r="146" spans="11:11" ht="15.75" customHeight="1" x14ac:dyDescent="0.35">
      <c r="K146" s="184"/>
    </row>
    <row r="147" spans="11:11" ht="15.75" customHeight="1" x14ac:dyDescent="0.35">
      <c r="K147" s="184"/>
    </row>
    <row r="148" spans="11:11" ht="15.75" customHeight="1" x14ac:dyDescent="0.35">
      <c r="K148" s="184"/>
    </row>
    <row r="149" spans="11:11" ht="15.75" customHeight="1" x14ac:dyDescent="0.35">
      <c r="K149" s="184"/>
    </row>
    <row r="150" spans="11:11" ht="15.75" customHeight="1" x14ac:dyDescent="0.35">
      <c r="K150" s="184"/>
    </row>
    <row r="151" spans="11:11" ht="15.75" customHeight="1" x14ac:dyDescent="0.35">
      <c r="K151" s="184"/>
    </row>
    <row r="152" spans="11:11" ht="15.75" customHeight="1" x14ac:dyDescent="0.35">
      <c r="K152" s="184"/>
    </row>
    <row r="153" spans="11:11" ht="15.75" customHeight="1" x14ac:dyDescent="0.35">
      <c r="K153" s="184"/>
    </row>
    <row r="154" spans="11:11" ht="15.75" customHeight="1" x14ac:dyDescent="0.35">
      <c r="K154" s="184"/>
    </row>
  </sheetData>
  <sheetProtection selectLockedCells="1" selectUnlockedCells="1"/>
  <mergeCells count="132">
    <mergeCell ref="I32:I33"/>
    <mergeCell ref="D64:D65"/>
    <mergeCell ref="E64:E65"/>
    <mergeCell ref="F64:F65"/>
    <mergeCell ref="G64:G65"/>
    <mergeCell ref="H64:H65"/>
    <mergeCell ref="I64:I65"/>
    <mergeCell ref="I127:I128"/>
    <mergeCell ref="D12:D13"/>
    <mergeCell ref="E12:E13"/>
    <mergeCell ref="F12:F13"/>
    <mergeCell ref="G12:G13"/>
    <mergeCell ref="H12:H13"/>
    <mergeCell ref="I12:I13"/>
    <mergeCell ref="D122:D123"/>
    <mergeCell ref="E122:E123"/>
    <mergeCell ref="F122:F123"/>
    <mergeCell ref="G122:G123"/>
    <mergeCell ref="H122:H123"/>
    <mergeCell ref="I122:I123"/>
    <mergeCell ref="D127:D128"/>
    <mergeCell ref="E127:E128"/>
    <mergeCell ref="I98:I99"/>
    <mergeCell ref="D115:D116"/>
    <mergeCell ref="E115:E116"/>
    <mergeCell ref="F115:F116"/>
    <mergeCell ref="G115:G116"/>
    <mergeCell ref="I115:I116"/>
    <mergeCell ref="D98:D99"/>
    <mergeCell ref="E98:E99"/>
    <mergeCell ref="F98:F99"/>
    <mergeCell ref="F89:F90"/>
    <mergeCell ref="G89:G90"/>
    <mergeCell ref="H89:H90"/>
    <mergeCell ref="A129:A133"/>
    <mergeCell ref="B129:B133"/>
    <mergeCell ref="F127:F128"/>
    <mergeCell ref="G127:G128"/>
    <mergeCell ref="H127:H128"/>
    <mergeCell ref="B136:H136"/>
    <mergeCell ref="G98:G99"/>
    <mergeCell ref="H98:H99"/>
    <mergeCell ref="H115:H116"/>
    <mergeCell ref="A125:A128"/>
    <mergeCell ref="B125:B128"/>
    <mergeCell ref="A120:A124"/>
    <mergeCell ref="B120:B124"/>
    <mergeCell ref="A102:A106"/>
    <mergeCell ref="B102:B106"/>
    <mergeCell ref="A110:A112"/>
    <mergeCell ref="B110:B112"/>
    <mergeCell ref="E89:E90"/>
    <mergeCell ref="A52:A55"/>
    <mergeCell ref="B52:B55"/>
    <mergeCell ref="A56:A59"/>
    <mergeCell ref="A60:A61"/>
    <mergeCell ref="B56:B59"/>
    <mergeCell ref="A74:A77"/>
    <mergeCell ref="A107:A109"/>
    <mergeCell ref="B107:B109"/>
    <mergeCell ref="I89:I90"/>
    <mergeCell ref="D89:D90"/>
    <mergeCell ref="E80:E81"/>
    <mergeCell ref="F80:F81"/>
    <mergeCell ref="G80:G81"/>
    <mergeCell ref="H80:H81"/>
    <mergeCell ref="F54:F55"/>
    <mergeCell ref="G54:G55"/>
    <mergeCell ref="B74:B77"/>
    <mergeCell ref="B62:B65"/>
    <mergeCell ref="D80:D81"/>
    <mergeCell ref="I80:I81"/>
    <mergeCell ref="A78:A82"/>
    <mergeCell ref="B78:B82"/>
    <mergeCell ref="B83:B86"/>
    <mergeCell ref="A83:A84"/>
    <mergeCell ref="I28:I29"/>
    <mergeCell ref="D28:D29"/>
    <mergeCell ref="G1:I1"/>
    <mergeCell ref="G2:I2"/>
    <mergeCell ref="A4:I4"/>
    <mergeCell ref="A48:A51"/>
    <mergeCell ref="B48:B51"/>
    <mergeCell ref="A28:A29"/>
    <mergeCell ref="B26:B29"/>
    <mergeCell ref="B10:B17"/>
    <mergeCell ref="A44:A47"/>
    <mergeCell ref="B44:B47"/>
    <mergeCell ref="A5:I5"/>
    <mergeCell ref="D7:I7"/>
    <mergeCell ref="C7:C9"/>
    <mergeCell ref="B30:B36"/>
    <mergeCell ref="G3:I3"/>
    <mergeCell ref="A7:A9"/>
    <mergeCell ref="B7:B9"/>
    <mergeCell ref="D32:D33"/>
    <mergeCell ref="E32:E33"/>
    <mergeCell ref="F32:F33"/>
    <mergeCell ref="G32:G33"/>
    <mergeCell ref="H32:H33"/>
    <mergeCell ref="E28:E29"/>
    <mergeCell ref="F28:F29"/>
    <mergeCell ref="G28:G29"/>
    <mergeCell ref="H28:H29"/>
    <mergeCell ref="D46:D47"/>
    <mergeCell ref="E46:E47"/>
    <mergeCell ref="F46:F47"/>
    <mergeCell ref="G46:G47"/>
    <mergeCell ref="H46:H47"/>
    <mergeCell ref="I71:I72"/>
    <mergeCell ref="D71:D72"/>
    <mergeCell ref="E71:E72"/>
    <mergeCell ref="F71:F72"/>
    <mergeCell ref="G71:G72"/>
    <mergeCell ref="H71:H72"/>
    <mergeCell ref="I46:I47"/>
    <mergeCell ref="D50:D51"/>
    <mergeCell ref="E50:E51"/>
    <mergeCell ref="F50:F51"/>
    <mergeCell ref="G50:G51"/>
    <mergeCell ref="H50:H51"/>
    <mergeCell ref="I50:I51"/>
    <mergeCell ref="I54:I55"/>
    <mergeCell ref="H54:H55"/>
    <mergeCell ref="D58:D59"/>
    <mergeCell ref="E58:E59"/>
    <mergeCell ref="F58:F59"/>
    <mergeCell ref="G58:G59"/>
    <mergeCell ref="H58:H59"/>
    <mergeCell ref="I58:I59"/>
    <mergeCell ref="D54:D55"/>
    <mergeCell ref="E54:E55"/>
  </mergeCells>
  <printOptions horizontalCentered="1"/>
  <pageMargins left="0.70866141732283472" right="0.70866141732283472" top="1.1811023622047245" bottom="0.74803149606299213" header="0.31496062992125984" footer="0.31496062992125984"/>
  <pageSetup paperSize="9" scale="51" firstPageNumber="20" fitToHeight="0" orientation="landscape" useFirstPageNumber="1" r:id="rId1"/>
  <headerFooter>
    <oddHeader>&amp;C&amp;"Times New Roman,обычный"&amp;16&amp;P+3&amp;K00+000!</oddHeader>
  </headerFooter>
  <rowBreaks count="1" manualBreakCount="1">
    <brk id="4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65" workbookViewId="0">
      <selection activeCell="L14" sqref="L14"/>
    </sheetView>
  </sheetViews>
  <sheetFormatPr defaultColWidth="8.33203125" defaultRowHeight="15.75" customHeight="1" x14ac:dyDescent="0.3"/>
  <cols>
    <col min="1" max="1" width="22.33203125" customWidth="1"/>
    <col min="2" max="2" width="14.33203125" customWidth="1"/>
    <col min="3" max="3" width="14.6640625" customWidth="1"/>
    <col min="4" max="4" width="14.33203125" customWidth="1"/>
    <col min="5" max="5" width="19.6640625" customWidth="1"/>
    <col min="6" max="6" width="17.6640625" customWidth="1"/>
    <col min="7" max="7" width="14.6640625" bestFit="1" customWidth="1"/>
    <col min="8" max="8" width="14.6640625" customWidth="1"/>
    <col min="9" max="9" width="11.6640625" bestFit="1" customWidth="1"/>
  </cols>
  <sheetData>
    <row r="1" spans="1:9" ht="14.4" x14ac:dyDescent="0.3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27"/>
    </row>
    <row r="2" spans="1:9" ht="14.4" x14ac:dyDescent="0.3">
      <c r="A2" s="6" t="s">
        <v>95</v>
      </c>
      <c r="B2" s="7">
        <f>SUM(C2:G2)</f>
        <v>651127.77000000014</v>
      </c>
      <c r="C2" s="7">
        <f>C3+C4</f>
        <v>266433.19</v>
      </c>
      <c r="D2" s="7">
        <f>D3+D4</f>
        <v>280077.88</v>
      </c>
      <c r="E2" s="7">
        <f>E3+E4</f>
        <v>37357.300000000003</v>
      </c>
      <c r="F2" s="7">
        <f>F3+F4</f>
        <v>36819.9</v>
      </c>
      <c r="G2" s="7">
        <f>G3+G4</f>
        <v>30439.5</v>
      </c>
      <c r="H2" s="28"/>
    </row>
    <row r="3" spans="1:9" ht="14.4" x14ac:dyDescent="0.3">
      <c r="A3" s="6" t="s">
        <v>71</v>
      </c>
      <c r="B3" s="7">
        <f>SUM(C3:G3)</f>
        <v>471578.27</v>
      </c>
      <c r="C3" s="7">
        <f>'Прогноз прил 3'!D120+'Прогноз прил 3'!D129</f>
        <v>229840.99000000002</v>
      </c>
      <c r="D3" s="7">
        <f>SUM('Прогноз прил 3'!E120,'Прогноз прил 3'!E129)</f>
        <v>241737.28</v>
      </c>
      <c r="E3" s="7">
        <f>SUM('Прогноз прил 3'!F120,'Прогноз прил 3'!F129)</f>
        <v>0</v>
      </c>
      <c r="F3" s="7">
        <f>SUM('Прогноз прил 3'!G120,'Прогноз прил 3'!G129)</f>
        <v>0</v>
      </c>
      <c r="G3" s="7">
        <f>SUM('Прогноз прил 3'!H120,'Прогноз прил 3'!H129)</f>
        <v>0</v>
      </c>
      <c r="H3" s="28"/>
    </row>
    <row r="4" spans="1:9" ht="15" customHeight="1" x14ac:dyDescent="0.3">
      <c r="A4" s="6" t="s">
        <v>72</v>
      </c>
      <c r="B4" s="7">
        <f>SUM(C4:G4)</f>
        <v>179549.5</v>
      </c>
      <c r="C4" s="7">
        <f>'Прогноз прил 3'!D125</f>
        <v>36592.199999999997</v>
      </c>
      <c r="D4" s="7">
        <f>'Прогноз прил 3'!E125</f>
        <v>38340.6</v>
      </c>
      <c r="E4" s="7">
        <f>'Прогноз прил 3'!F125</f>
        <v>37357.300000000003</v>
      </c>
      <c r="F4" s="7">
        <f>'Прогноз прил 3'!G125</f>
        <v>36819.9</v>
      </c>
      <c r="G4" s="7">
        <f>'Прогноз прил 3'!H125</f>
        <v>30439.5</v>
      </c>
      <c r="H4" s="28"/>
    </row>
    <row r="5" spans="1:9" ht="15" customHeight="1" x14ac:dyDescent="0.3">
      <c r="A5" s="6"/>
      <c r="B5" s="7"/>
      <c r="C5" s="7"/>
      <c r="D5" s="7"/>
      <c r="E5" s="7"/>
      <c r="F5" s="7"/>
      <c r="G5" s="7"/>
      <c r="H5" s="28"/>
    </row>
    <row r="6" spans="1:9" ht="17.100000000000001" customHeight="1" x14ac:dyDescent="0.3">
      <c r="A6" s="8"/>
      <c r="B6" s="9"/>
      <c r="C6" s="10"/>
      <c r="D6" s="10"/>
      <c r="E6" s="10"/>
      <c r="F6" s="10"/>
      <c r="G6" s="10"/>
      <c r="H6" s="29"/>
    </row>
    <row r="7" spans="1:9" ht="17.100000000000001" customHeight="1" x14ac:dyDescent="0.3">
      <c r="A7" s="6" t="s">
        <v>73</v>
      </c>
      <c r="B7" s="7">
        <f t="shared" ref="B7:G7" si="0">SUM(B8:B9)</f>
        <v>12058262.69582</v>
      </c>
      <c r="C7" s="7">
        <f t="shared" si="0"/>
        <v>3061012.0599999996</v>
      </c>
      <c r="D7" s="7">
        <f t="shared" si="0"/>
        <v>2887816.1158199999</v>
      </c>
      <c r="E7" s="7">
        <f t="shared" si="0"/>
        <v>1684812.2999999998</v>
      </c>
      <c r="F7" s="7">
        <f t="shared" si="0"/>
        <v>1758918.6399999997</v>
      </c>
      <c r="G7" s="7">
        <f t="shared" si="0"/>
        <v>2665703.58</v>
      </c>
      <c r="H7" s="28">
        <f>B2+B12+B17</f>
        <v>11615189.69582</v>
      </c>
      <c r="I7" s="3">
        <f>C2+C12+C17</f>
        <v>2866952.86</v>
      </c>
    </row>
    <row r="8" spans="1:9" ht="17.100000000000001" customHeight="1" x14ac:dyDescent="0.3">
      <c r="A8" s="6" t="s">
        <v>71</v>
      </c>
      <c r="B8" s="7">
        <f>SUM(C8:G8)</f>
        <v>2831040.7958199997</v>
      </c>
      <c r="C8" s="7">
        <f>C3+C13+C18</f>
        <v>570326.76</v>
      </c>
      <c r="D8" s="7">
        <f>D3+D13+D18</f>
        <v>578925.75581999996</v>
      </c>
      <c r="E8" s="7">
        <f>E3+E13+E18</f>
        <v>563853.66999999993</v>
      </c>
      <c r="F8" s="7">
        <f>F3+F13+F18</f>
        <v>638424.11</v>
      </c>
      <c r="G8" s="7">
        <f>G3+G13+G18</f>
        <v>479510.5</v>
      </c>
      <c r="H8" s="28">
        <f>B3+B13+B18</f>
        <v>2831040.7958199997</v>
      </c>
    </row>
    <row r="9" spans="1:9" ht="17.100000000000001" customHeight="1" x14ac:dyDescent="0.3">
      <c r="A9" s="6" t="s">
        <v>72</v>
      </c>
      <c r="B9" s="7">
        <f>SUM(C9:G9)</f>
        <v>9227221.9000000004</v>
      </c>
      <c r="C9" s="7">
        <f>'Прогноз прил 3'!D10-C8</f>
        <v>2490685.2999999998</v>
      </c>
      <c r="D9" s="7">
        <f>'Прогноз прил 3'!E10-D8</f>
        <v>2308890.36</v>
      </c>
      <c r="E9" s="7">
        <f>'Прогноз прил 3'!F10-E8</f>
        <v>1120958.6299999999</v>
      </c>
      <c r="F9" s="7">
        <f>'Прогноз прил 3'!G10-F8</f>
        <v>1120494.5299999998</v>
      </c>
      <c r="G9" s="7">
        <f>'Прогноз прил 3'!H10-G8</f>
        <v>2186193.08</v>
      </c>
      <c r="H9" s="28"/>
    </row>
    <row r="10" spans="1:9" ht="15.75" customHeight="1" x14ac:dyDescent="0.3">
      <c r="A10" s="6"/>
      <c r="B10" s="7"/>
      <c r="C10" s="7"/>
      <c r="D10" s="7"/>
      <c r="E10" s="7"/>
      <c r="F10" s="7"/>
      <c r="G10" s="7"/>
      <c r="H10" s="28"/>
    </row>
    <row r="11" spans="1:9" ht="15.75" customHeight="1" x14ac:dyDescent="0.3">
      <c r="A11" s="6"/>
      <c r="B11" s="7"/>
      <c r="C11" s="7"/>
      <c r="D11" s="7"/>
      <c r="E11" s="7"/>
      <c r="F11" s="7"/>
      <c r="G11" s="7"/>
      <c r="H11" s="28"/>
      <c r="I11" s="3"/>
    </row>
    <row r="12" spans="1:9" ht="15.75" customHeight="1" x14ac:dyDescent="0.3">
      <c r="A12" s="6" t="s">
        <v>74</v>
      </c>
      <c r="B12" s="7">
        <f>SUM(C12:G12)</f>
        <v>9955534.7258200012</v>
      </c>
      <c r="C12" s="7">
        <f>C13+C14</f>
        <v>2399039.27</v>
      </c>
      <c r="D12" s="7">
        <f>D13+D14</f>
        <v>2343990.13582</v>
      </c>
      <c r="E12" s="7">
        <f>E13+E14</f>
        <v>1383635.6</v>
      </c>
      <c r="F12" s="7">
        <f>F13+F14</f>
        <v>1458244.3399999999</v>
      </c>
      <c r="G12" s="7">
        <f>G13+G14</f>
        <v>2370625.38</v>
      </c>
      <c r="H12" s="28"/>
    </row>
    <row r="13" spans="1:9" ht="15.75" customHeight="1" x14ac:dyDescent="0.3">
      <c r="A13" s="6" t="s">
        <v>71</v>
      </c>
      <c r="B13" s="7">
        <f>C13+D13+E13+F13+G13</f>
        <v>1358255.2258199998</v>
      </c>
      <c r="C13" s="7">
        <f>'Прогноз прил 3'!D87+'Прогноз прил 3'!D66+16928.2+8910</f>
        <v>140340.47</v>
      </c>
      <c r="D13" s="7">
        <f>'Прогноз прил 3'!E87+'Прогноз прил 3'!E66</f>
        <v>136936.47581999999</v>
      </c>
      <c r="E13" s="7">
        <f>'Прогноз прил 3'!F87+'Прогноз прил 3'!F66</f>
        <v>363593.67</v>
      </c>
      <c r="F13" s="7">
        <f>'Прогноз прил 3'!G87+'Прогноз прил 3'!G66</f>
        <v>438154.11</v>
      </c>
      <c r="G13" s="7">
        <f>'Прогноз прил 3'!H87+'Прогноз прил 3'!H66</f>
        <v>279230.5</v>
      </c>
      <c r="H13" s="28"/>
    </row>
    <row r="14" spans="1:9" ht="15.75" customHeight="1" x14ac:dyDescent="0.3">
      <c r="A14" s="6" t="s">
        <v>72</v>
      </c>
      <c r="B14" s="7">
        <f>C14+D14+E14+F14+G14</f>
        <v>8597279.5</v>
      </c>
      <c r="C14" s="7">
        <f>'Прогноз прил 3'!D44+'Прогноз прил 3'!D48+'Прогноз прил 3'!D52+'Прогноз прил 3'!D56+'Прогноз прил 3'!D62+'Прогноз прил 3'!D83+'Прогноз прил 3'!D77+'Прогноз прил 3'!D78-16928.2-8910</f>
        <v>2258698.7999999998</v>
      </c>
      <c r="D14" s="7">
        <f>'Прогноз прил 3'!E44+'Прогноз прил 3'!E48+'Прогноз прил 3'!E52+'Прогноз прил 3'!E56+'Прогноз прил 3'!E62+'Прогноз прил 3'!E83+'Прогноз прил 3'!E77+'Прогноз прил 3'!E78</f>
        <v>2207053.66</v>
      </c>
      <c r="E14" s="7">
        <f>'Прогноз прил 3'!F44+'Прогноз прил 3'!F48+'Прогноз прил 3'!F52+'Прогноз прил 3'!F56+'Прогноз прил 3'!F62+'Прогноз прил 3'!F83+'Прогноз прил 3'!F77+'Прогноз прил 3'!F78</f>
        <v>1020041.93</v>
      </c>
      <c r="F14" s="7">
        <f>'Прогноз прил 3'!G44+'Прогноз прил 3'!G48+'Прогноз прил 3'!G52+'Прогноз прил 3'!G56+'Прогноз прил 3'!G62+'Прогноз прил 3'!G83+'Прогноз прил 3'!G77+'Прогноз прил 3'!G78</f>
        <v>1020090.23</v>
      </c>
      <c r="G14" s="7">
        <f>'Прогноз прил 3'!H44+'Прогноз прил 3'!H48+'Прогноз прил 3'!H52+'Прогноз прил 3'!H56+'Прогноз прил 3'!H62+'Прогноз прил 3'!H83+'Прогноз прил 3'!H77+'Прогноз прил 3'!H78</f>
        <v>2091394.8800000001</v>
      </c>
      <c r="H14" s="28"/>
    </row>
    <row r="15" spans="1:9" ht="15.75" customHeight="1" x14ac:dyDescent="0.3">
      <c r="A15" s="8"/>
      <c r="B15" s="8"/>
      <c r="C15" s="8"/>
      <c r="D15" s="8"/>
      <c r="E15" s="8"/>
      <c r="F15" s="8"/>
      <c r="G15" s="8"/>
      <c r="H15" s="30"/>
    </row>
    <row r="16" spans="1:9" ht="17.100000000000001" customHeight="1" x14ac:dyDescent="0.3">
      <c r="A16" s="8"/>
      <c r="B16" s="8"/>
      <c r="C16" s="8"/>
      <c r="D16" s="8"/>
      <c r="E16" s="8"/>
      <c r="F16" s="8"/>
      <c r="G16" s="8"/>
      <c r="H16" s="30"/>
    </row>
    <row r="17" spans="1:8" ht="15.75" customHeight="1" x14ac:dyDescent="0.3">
      <c r="A17" s="6" t="s">
        <v>97</v>
      </c>
      <c r="B17" s="9">
        <f t="shared" ref="B17:G17" si="1">B18+B19</f>
        <v>1008527.2000000001</v>
      </c>
      <c r="C17" s="9">
        <f t="shared" si="1"/>
        <v>201480.4</v>
      </c>
      <c r="D17" s="9">
        <f t="shared" si="1"/>
        <v>201781.8</v>
      </c>
      <c r="E17" s="9">
        <f t="shared" si="1"/>
        <v>201797.1</v>
      </c>
      <c r="F17" s="9">
        <f t="shared" si="1"/>
        <v>201810</v>
      </c>
      <c r="G17" s="9">
        <f t="shared" si="1"/>
        <v>201657.9</v>
      </c>
      <c r="H17" s="31"/>
    </row>
    <row r="18" spans="1:8" ht="15.75" customHeight="1" x14ac:dyDescent="0.3">
      <c r="A18" s="6" t="s">
        <v>71</v>
      </c>
      <c r="B18" s="9">
        <f>SUM(C18:G18)</f>
        <v>1001207.3</v>
      </c>
      <c r="C18" s="9">
        <f>'Прогноз прил 3'!D100</f>
        <v>200145.3</v>
      </c>
      <c r="D18" s="9">
        <f>'Прогноз прил 3'!E100</f>
        <v>200252</v>
      </c>
      <c r="E18" s="9">
        <f>'Прогноз прил 3'!F100</f>
        <v>200260</v>
      </c>
      <c r="F18" s="9">
        <f>'Прогноз прил 3'!G100</f>
        <v>200270</v>
      </c>
      <c r="G18" s="9">
        <f>'Прогноз прил 3'!H100</f>
        <v>200280</v>
      </c>
      <c r="H18" s="31"/>
    </row>
    <row r="19" spans="1:8" ht="15.75" customHeight="1" x14ac:dyDescent="0.3">
      <c r="A19" s="6" t="s">
        <v>72</v>
      </c>
      <c r="B19" s="9">
        <f>SUM(C19:G19)</f>
        <v>7319.9</v>
      </c>
      <c r="C19" s="9">
        <f>'Прогноз прил 3'!D97</f>
        <v>1335.1</v>
      </c>
      <c r="D19" s="9">
        <f>'Прогноз прил 3'!E97</f>
        <v>1529.8</v>
      </c>
      <c r="E19" s="9">
        <f>'Прогноз прил 3'!F97</f>
        <v>1537.1</v>
      </c>
      <c r="F19" s="9">
        <f>'Прогноз прил 3'!G97</f>
        <v>1540</v>
      </c>
      <c r="G19" s="9">
        <f>'Прогноз прил 3'!H97</f>
        <v>1377.9</v>
      </c>
      <c r="H19" s="31"/>
    </row>
    <row r="20" spans="1:8" ht="15.75" customHeight="1" x14ac:dyDescent="0.3">
      <c r="A20" s="4"/>
      <c r="B20" s="4"/>
      <c r="C20" s="4"/>
      <c r="D20" s="4"/>
      <c r="E20" s="4"/>
      <c r="F20" s="4"/>
      <c r="G20" s="4"/>
      <c r="H20" s="3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/>
  </sheetViews>
  <sheetFormatPr defaultRowHeight="14.4" x14ac:dyDescent="0.3"/>
  <cols>
    <col min="2" max="2" width="14.88671875" customWidth="1"/>
    <col min="3" max="3" width="12" customWidth="1"/>
    <col min="4" max="4" width="11.109375" customWidth="1"/>
    <col min="5" max="5" width="13.109375" customWidth="1"/>
    <col min="6" max="6" width="13.33203125" customWidth="1"/>
    <col min="7" max="7" width="12.33203125" customWidth="1"/>
    <col min="9" max="9" width="9.6640625" bestFit="1" customWidth="1"/>
    <col min="10" max="10" width="12.6640625" customWidth="1"/>
    <col min="11" max="11" width="11.88671875" customWidth="1"/>
    <col min="12" max="12" width="10.88671875" customWidth="1"/>
    <col min="13" max="13" width="11.6640625" customWidth="1"/>
    <col min="14" max="14" width="10.33203125" customWidth="1"/>
  </cols>
  <sheetData>
    <row r="6" spans="1:13" ht="45.15" customHeight="1" x14ac:dyDescent="0.3">
      <c r="A6" s="385" t="s">
        <v>82</v>
      </c>
      <c r="B6" s="385" t="s">
        <v>83</v>
      </c>
      <c r="C6" s="385"/>
      <c r="D6" s="385"/>
      <c r="E6" s="385"/>
      <c r="F6" s="385"/>
      <c r="G6" s="385"/>
    </row>
    <row r="7" spans="1:13" x14ac:dyDescent="0.3">
      <c r="A7" s="385"/>
      <c r="B7" s="385" t="s">
        <v>5</v>
      </c>
      <c r="C7" s="385" t="s">
        <v>84</v>
      </c>
      <c r="D7" s="385"/>
      <c r="E7" s="385"/>
      <c r="F7" s="385"/>
      <c r="G7" s="385"/>
    </row>
    <row r="8" spans="1:13" x14ac:dyDescent="0.3">
      <c r="A8" s="385"/>
      <c r="B8" s="385"/>
      <c r="C8" s="11" t="s">
        <v>85</v>
      </c>
      <c r="D8" s="11" t="s">
        <v>86</v>
      </c>
      <c r="E8" s="11" t="s">
        <v>87</v>
      </c>
      <c r="F8" s="11" t="s">
        <v>88</v>
      </c>
      <c r="G8" s="11" t="s">
        <v>89</v>
      </c>
    </row>
    <row r="9" spans="1:13" ht="39.6" x14ac:dyDescent="0.3">
      <c r="A9" s="11" t="s">
        <v>90</v>
      </c>
      <c r="B9" s="15">
        <f t="shared" ref="B9:G9" si="0">B11+B12</f>
        <v>653722.77</v>
      </c>
      <c r="C9" s="15">
        <f t="shared" si="0"/>
        <v>266948.19</v>
      </c>
      <c r="D9" s="12">
        <f t="shared" si="0"/>
        <v>280597.88</v>
      </c>
      <c r="E9" s="12">
        <f t="shared" si="0"/>
        <v>37877.300000000003</v>
      </c>
      <c r="F9" s="12">
        <f t="shared" si="0"/>
        <v>37339.9</v>
      </c>
      <c r="G9" s="12">
        <f t="shared" si="0"/>
        <v>30959.5</v>
      </c>
    </row>
    <row r="10" spans="1:13" ht="26.4" x14ac:dyDescent="0.3">
      <c r="A10" s="11" t="s">
        <v>62</v>
      </c>
      <c r="B10" s="15"/>
      <c r="C10" s="15"/>
      <c r="D10" s="12"/>
      <c r="E10" s="12"/>
      <c r="F10" s="12"/>
      <c r="G10" s="12"/>
    </row>
    <row r="11" spans="1:13" ht="39.6" x14ac:dyDescent="0.3">
      <c r="A11" s="11" t="s">
        <v>71</v>
      </c>
      <c r="B11" s="105">
        <f>SUM(C11:G11)</f>
        <v>471578.27</v>
      </c>
      <c r="C11" s="105">
        <f>'Прогноз прил 3'!D120+'Прогноз прил 3'!D129</f>
        <v>229840.99000000002</v>
      </c>
      <c r="D11" s="13">
        <f>SUM('Прогноз прил 3'!E120,'Прогноз прил 3'!E129)</f>
        <v>241737.28</v>
      </c>
      <c r="E11" s="13">
        <f>SUM('Прогноз прил 3'!F120,'Прогноз прил 3'!F129)</f>
        <v>0</v>
      </c>
      <c r="F11" s="13">
        <f>SUM('Прогноз прил 3'!G120,'Прогноз прил 3'!G129)</f>
        <v>0</v>
      </c>
      <c r="G11" s="13">
        <f>SUM('Прогноз прил 3'!H120,'Прогноз прил 3'!H129)</f>
        <v>0</v>
      </c>
      <c r="I11" s="3"/>
      <c r="J11" s="3"/>
      <c r="K11" s="3"/>
      <c r="L11" s="3"/>
      <c r="M11" s="3"/>
    </row>
    <row r="12" spans="1:13" ht="35.25" customHeight="1" x14ac:dyDescent="0.3">
      <c r="A12" s="385" t="s">
        <v>72</v>
      </c>
      <c r="B12" s="386">
        <f>SUM(C12:G14)</f>
        <v>182144.5</v>
      </c>
      <c r="C12" s="387">
        <f>'Прогноз прил 3'!D134+'Прогноз прил 3'!D126</f>
        <v>37107.199999999997</v>
      </c>
      <c r="D12" s="388">
        <f>'Прогноз прил 3'!E134+'Прогноз прил 3'!E126</f>
        <v>38860.6</v>
      </c>
      <c r="E12" s="388">
        <f>'Прогноз прил 3'!F134+'Прогноз прил 3'!F126</f>
        <v>37877.300000000003</v>
      </c>
      <c r="F12" s="388">
        <f>'Прогноз прил 3'!G134+'Прогноз прил 3'!G126</f>
        <v>37339.9</v>
      </c>
      <c r="G12" s="388">
        <f>'Прогноз прил 3'!H134+'Прогноз прил 3'!H126</f>
        <v>30959.5</v>
      </c>
    </row>
    <row r="13" spans="1:13" ht="15" customHeight="1" x14ac:dyDescent="0.3">
      <c r="A13" s="385"/>
      <c r="B13" s="386"/>
      <c r="C13" s="386"/>
      <c r="D13" s="389"/>
      <c r="E13" s="389"/>
      <c r="F13" s="389"/>
      <c r="G13" s="389"/>
    </row>
    <row r="14" spans="1:13" ht="15.75" customHeight="1" x14ac:dyDescent="0.3">
      <c r="A14" s="385"/>
      <c r="B14" s="386"/>
      <c r="C14" s="386"/>
      <c r="D14" s="389"/>
      <c r="E14" s="389"/>
      <c r="F14" s="389"/>
      <c r="G14" s="389"/>
    </row>
    <row r="16" spans="1:13" ht="15.6" x14ac:dyDescent="0.3">
      <c r="C16" s="14">
        <v>515</v>
      </c>
      <c r="D16" s="14">
        <v>520</v>
      </c>
      <c r="E16" s="14">
        <v>520</v>
      </c>
      <c r="F16" s="14">
        <v>520</v>
      </c>
      <c r="G16" s="14">
        <v>520</v>
      </c>
    </row>
    <row r="18" spans="3:7" x14ac:dyDescent="0.3">
      <c r="C18" s="385">
        <v>15165.4</v>
      </c>
      <c r="D18" s="385">
        <v>15165.4</v>
      </c>
      <c r="E18" s="385">
        <v>15165.4</v>
      </c>
      <c r="F18" s="385">
        <v>15165.4</v>
      </c>
      <c r="G18" s="385">
        <v>15165.4</v>
      </c>
    </row>
    <row r="19" spans="3:7" x14ac:dyDescent="0.3">
      <c r="C19" s="385"/>
      <c r="D19" s="385"/>
      <c r="E19" s="385"/>
      <c r="F19" s="385"/>
      <c r="G19" s="385"/>
    </row>
    <row r="20" spans="3:7" x14ac:dyDescent="0.3">
      <c r="C20" s="385"/>
      <c r="D20" s="385"/>
      <c r="E20" s="385"/>
      <c r="F20" s="385"/>
      <c r="G20" s="385"/>
    </row>
  </sheetData>
  <mergeCells count="16">
    <mergeCell ref="C18:C20"/>
    <mergeCell ref="D18:D20"/>
    <mergeCell ref="E18:E20"/>
    <mergeCell ref="F18:F20"/>
    <mergeCell ref="G18:G20"/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User</cp:lastModifiedBy>
  <cp:revision>46</cp:revision>
  <cp:lastPrinted>2021-06-17T11:02:04Z</cp:lastPrinted>
  <dcterms:created xsi:type="dcterms:W3CDTF">2013-09-15T05:28:45Z</dcterms:created>
  <dcterms:modified xsi:type="dcterms:W3CDTF">2021-06-17T11:03:50Z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